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8800" windowHeight="13725" tabRatio="681" firstSheet="2" activeTab="2"/>
  </bookViews>
  <sheets>
    <sheet name="Origen y Aplicación Fondos" sheetId="85" state="hidden" r:id="rId1"/>
    <sheet name="Ingresos FID" sheetId="11" state="hidden" r:id="rId2"/>
    <sheet name="Consolidado Gastos" sheetId="90" r:id="rId3"/>
    <sheet name="Gastos 630" sheetId="86" state="hidden" r:id="rId4"/>
    <sheet name="Gastos 631" sheetId="92" state="hidden" r:id="rId5"/>
    <sheet name="Gastos 630 - SIPP" sheetId="88" state="hidden" r:id="rId6"/>
    <sheet name="Gastos 631- SIPP" sheetId="93" state="hidden" r:id="rId7"/>
    <sheet name="Fondo Reembolsable" sheetId="94" state="hidden" r:id="rId8"/>
  </sheets>
  <definedNames>
    <definedName name="_xlnm._FilterDatabase" localSheetId="3" hidden="1">'Gastos 630'!$A$52:$F$386</definedName>
    <definedName name="_xlnm._FilterDatabase" localSheetId="1" hidden="1">'Ingresos FID'!$A$13:$L$13</definedName>
    <definedName name="_xlnm._FilterDatabase" localSheetId="0" hidden="1">'Origen y Aplicación Fondos'!$A$11:$H$11</definedName>
    <definedName name="_xlnm.Print_Area" localSheetId="2">'Consolidado Gastos'!$A$1:$F$438</definedName>
    <definedName name="_xlnm.Print_Area" localSheetId="3">'Gastos 630'!$A$1:$F$388</definedName>
    <definedName name="_xlnm.Print_Area" localSheetId="5">'Gastos 630 - SIPP'!$A$1:$E$3739</definedName>
    <definedName name="_xlnm.Print_Area" localSheetId="4">'Gastos 631'!$A$1:$F$349</definedName>
    <definedName name="_xlnm.Print_Area" localSheetId="6">'Gastos 631- SIPP'!$A$1:$C$255</definedName>
    <definedName name="_xlnm.Print_Area" localSheetId="1">'Ingresos FID'!$A$1:$L$351</definedName>
    <definedName name="_xlnm.Print_Area" localSheetId="0">'Origen y Aplicación Fondos'!$A$2:$H$241</definedName>
    <definedName name="_xlnm.Print_Titles" localSheetId="2">'Consolidado Gastos'!$36:$48</definedName>
    <definedName name="_xlnm.Print_Titles" localSheetId="3">'Gastos 630'!$36:$48</definedName>
    <definedName name="_xlnm.Print_Titles" localSheetId="5">'Gastos 630 - SIPP'!$1:$14</definedName>
    <definedName name="_xlnm.Print_Titles" localSheetId="4">'Gastos 631'!$36:$48</definedName>
    <definedName name="_xlnm.Print_Titles" localSheetId="6">'Gastos 631- SIPP'!$6:$13</definedName>
    <definedName name="_xlnm.Print_Titles" localSheetId="0">'Origen y Aplicación Fondos'!$2:$13</definedName>
    <definedName name="Z_74354972_A7C3_4448_8F42_26B207D045C7_.wvu.FilterData" localSheetId="1" hidden="1">'Ingresos FID'!$A$13:$L$13</definedName>
    <definedName name="Z_74354972_A7C3_4448_8F42_26B207D045C7_.wvu.FilterData" localSheetId="0" hidden="1">'Origen y Aplicación Fondos'!$A$11:$H$11</definedName>
    <definedName name="Z_74354972_A7C3_4448_8F42_26B207D045C7_.wvu.PrintArea" localSheetId="2" hidden="1">'Consolidado Gastos'!$A$1:$F$232</definedName>
    <definedName name="Z_74354972_A7C3_4448_8F42_26B207D045C7_.wvu.PrintArea" localSheetId="3" hidden="1">'Gastos 630'!$A$1:$F$198</definedName>
    <definedName name="Z_74354972_A7C3_4448_8F42_26B207D045C7_.wvu.PrintArea" localSheetId="5" hidden="1">'Gastos 630 - SIPP'!$A$1:$E$1300</definedName>
    <definedName name="Z_74354972_A7C3_4448_8F42_26B207D045C7_.wvu.PrintArea" localSheetId="4" hidden="1">'Gastos 631'!$A$1:$F$185</definedName>
    <definedName name="Z_74354972_A7C3_4448_8F42_26B207D045C7_.wvu.PrintArea" localSheetId="6" hidden="1">'Gastos 631- SIPP'!$A$6:$C$123</definedName>
    <definedName name="Z_74354972_A7C3_4448_8F42_26B207D045C7_.wvu.PrintTitles" localSheetId="2" hidden="1">'Consolidado Gastos'!$36:$48</definedName>
    <definedName name="Z_74354972_A7C3_4448_8F42_26B207D045C7_.wvu.PrintTitles" localSheetId="3" hidden="1">'Gastos 630'!$36:$48</definedName>
    <definedName name="Z_74354972_A7C3_4448_8F42_26B207D045C7_.wvu.PrintTitles" localSheetId="5" hidden="1">'Gastos 630 - SIPP'!$6:$14</definedName>
    <definedName name="Z_74354972_A7C3_4448_8F42_26B207D045C7_.wvu.PrintTitles" localSheetId="4" hidden="1">'Gastos 631'!$36:$48</definedName>
    <definedName name="Z_74354972_A7C3_4448_8F42_26B207D045C7_.wvu.PrintTitles" localSheetId="6" hidden="1">'Gastos 631- SIPP'!$6:$13</definedName>
    <definedName name="Z_74354972_A7C3_4448_8F42_26B207D045C7_.wvu.PrintTitles" localSheetId="0" hidden="1">'Origen y Aplicación Fondos'!$2:$13</definedName>
    <definedName name="Z_74354972_A7C3_4448_8F42_26B207D045C7_.wvu.Rows" localSheetId="2" hidden="1">'Consolidado Gastos'!$10:$10,'Consolidado Gastos'!$44:$44,'Consolidado Gastos'!#REF!</definedName>
    <definedName name="Z_74354972_A7C3_4448_8F42_26B207D045C7_.wvu.Rows" localSheetId="3" hidden="1">'Gastos 630'!#REF!,'Gastos 630'!#REF!,'Gastos 630'!#REF!</definedName>
    <definedName name="Z_74354972_A7C3_4448_8F42_26B207D045C7_.wvu.Rows" localSheetId="5" hidden="1">'Gastos 630 - SIPP'!#REF!,'Gastos 630 - SIPP'!$10:$10,'Gastos 630 - SIPP'!$16:$164</definedName>
    <definedName name="Z_74354972_A7C3_4448_8F42_26B207D045C7_.wvu.Rows" localSheetId="4" hidden="1">'Gastos 631'!#REF!,'Gastos 631'!#REF!,'Gastos 631'!#REF!</definedName>
    <definedName name="Z_74354972_A7C3_4448_8F42_26B207D045C7_.wvu.Rows" localSheetId="6" hidden="1">'Gastos 631- SIPP'!#REF!,'Gastos 631- SIPP'!#REF!,'Gastos 631- SIPP'!#REF!</definedName>
    <definedName name="Z_74354972_A7C3_4448_8F42_26B207D045C7_.wvu.Rows" localSheetId="1" hidden="1">'Ingresos FID'!$13:$13</definedName>
    <definedName name="Z_74354972_A7C3_4448_8F42_26B207D045C7_.wvu.Rows" localSheetId="0" hidden="1">'Origen y Aplicación Fondos'!#REF!,'Origen y Aplicación Fondos'!$11:$11,'Origen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Fondos'!#REF!,'Origen y Aplicación Fondos'!#REF!</definedName>
  </definedNames>
  <calcPr calcId="152511"/>
  <customWorkbookViews>
    <customWorkbookView name="mreina - Personal View" guid="{74354972-A7C3-4448-8F42-26B207D045C7}" mergeInterval="0" personalView="1" maximized="1" windowWidth="1020" windowHeight="543" activeSheetId="23"/>
  </customWorkbookViews>
</workbook>
</file>

<file path=xl/calcChain.xml><?xml version="1.0" encoding="utf-8"?>
<calcChain xmlns="http://schemas.openxmlformats.org/spreadsheetml/2006/main">
  <c r="E3704" i="88" l="1"/>
  <c r="F430" i="90"/>
  <c r="F379" i="86"/>
  <c r="E419" i="86"/>
  <c r="E418" i="86"/>
  <c r="E417" i="86"/>
  <c r="E416" i="86"/>
  <c r="E415" i="86"/>
  <c r="E414" i="86"/>
  <c r="E413" i="86"/>
  <c r="E412" i="86"/>
  <c r="E411" i="86"/>
  <c r="F447" i="90"/>
  <c r="F344" i="86"/>
  <c r="F397" i="90" s="1"/>
  <c r="F225" i="90"/>
  <c r="C120" i="93"/>
  <c r="F405" i="90"/>
  <c r="C240" i="93"/>
  <c r="C239" i="93" s="1"/>
  <c r="C237" i="93" s="1"/>
  <c r="F332" i="92"/>
  <c r="C61" i="93"/>
  <c r="C50" i="93"/>
  <c r="C27" i="93"/>
  <c r="E2453" i="88"/>
  <c r="E2458" i="88"/>
  <c r="E2457" i="88"/>
  <c r="E2456" i="88"/>
  <c r="E2455" i="88"/>
  <c r="E2454" i="88"/>
  <c r="E1745" i="88"/>
  <c r="E1741" i="88"/>
  <c r="E1437" i="88"/>
  <c r="E1361" i="88"/>
  <c r="E1358" i="88" s="1"/>
  <c r="E1293" i="88"/>
  <c r="E1282" i="88"/>
  <c r="E1005" i="88"/>
  <c r="E1002" i="88"/>
  <c r="E1004" i="88"/>
  <c r="E822" i="88"/>
  <c r="E821" i="88"/>
  <c r="E713" i="88"/>
  <c r="E711" i="88"/>
  <c r="E710" i="88"/>
  <c r="E600" i="88"/>
  <c r="E598" i="88"/>
  <c r="E592" i="88"/>
  <c r="E596" i="88"/>
  <c r="F115" i="90"/>
  <c r="F103" i="86"/>
  <c r="E712" i="88" s="1"/>
  <c r="F243" i="90"/>
  <c r="F377" i="90"/>
  <c r="F376" i="90"/>
  <c r="F375" i="90"/>
  <c r="F374" i="90"/>
  <c r="F237" i="90"/>
  <c r="H121" i="85" s="1"/>
  <c r="H126" i="85" s="1"/>
  <c r="C120" i="85" s="1"/>
  <c r="C126" i="85" s="1"/>
  <c r="F205" i="90"/>
  <c r="F174" i="90"/>
  <c r="F137" i="90"/>
  <c r="F136" i="90"/>
  <c r="F135" i="90"/>
  <c r="F134" i="90"/>
  <c r="F104" i="90"/>
  <c r="G126" i="85"/>
  <c r="B120" i="85"/>
  <c r="F196" i="90"/>
  <c r="F138" i="92"/>
  <c r="F173" i="90"/>
  <c r="F350" i="90"/>
  <c r="F303" i="90"/>
  <c r="F264" i="86"/>
  <c r="E1743" i="88"/>
  <c r="F300" i="90"/>
  <c r="F263" i="86"/>
  <c r="E1738" i="88" s="1"/>
  <c r="E1721" i="88" s="1"/>
  <c r="F141" i="86"/>
  <c r="F114" i="90"/>
  <c r="F113" i="92"/>
  <c r="F247" i="86"/>
  <c r="F207" i="86"/>
  <c r="F240" i="90"/>
  <c r="F82" i="90"/>
  <c r="F79" i="90"/>
  <c r="E597" i="88"/>
  <c r="F62" i="90"/>
  <c r="E528" i="88"/>
  <c r="F61" i="90"/>
  <c r="E527" i="88"/>
  <c r="F60" i="86"/>
  <c r="F340" i="86"/>
  <c r="E2692" i="88" s="1"/>
  <c r="E2572" i="88" s="1"/>
  <c r="E2432" i="88" s="1"/>
  <c r="F75" i="92"/>
  <c r="C34" i="93" s="1"/>
  <c r="C33" i="93" s="1"/>
  <c r="F98" i="92"/>
  <c r="F64" i="90"/>
  <c r="F413" i="90"/>
  <c r="F412" i="90"/>
  <c r="F411" i="90"/>
  <c r="F410" i="90"/>
  <c r="F409" i="90"/>
  <c r="F408" i="90"/>
  <c r="F407" i="90"/>
  <c r="F406" i="90"/>
  <c r="H22" i="85" s="1"/>
  <c r="F355" i="86"/>
  <c r="F329" i="86"/>
  <c r="F326" i="86"/>
  <c r="F387" i="90" s="1"/>
  <c r="F162" i="90"/>
  <c r="F147" i="90"/>
  <c r="F146" i="90"/>
  <c r="F123" i="92"/>
  <c r="F149" i="90" s="1"/>
  <c r="F122" i="92"/>
  <c r="C66" i="93"/>
  <c r="F83" i="90"/>
  <c r="H27" i="85" s="1"/>
  <c r="G33" i="85"/>
  <c r="B27" i="85"/>
  <c r="F112" i="90"/>
  <c r="F113" i="90"/>
  <c r="C60" i="93"/>
  <c r="F57" i="90"/>
  <c r="F108" i="90"/>
  <c r="E708" i="88"/>
  <c r="F102" i="86"/>
  <c r="F152" i="86"/>
  <c r="F151" i="86" s="1"/>
  <c r="F79" i="86"/>
  <c r="F73" i="86"/>
  <c r="F65" i="90"/>
  <c r="C30" i="93"/>
  <c r="C23" i="93"/>
  <c r="B178" i="85"/>
  <c r="B56" i="85"/>
  <c r="C21" i="93"/>
  <c r="C17" i="93" s="1"/>
  <c r="F54" i="90"/>
  <c r="E443" i="88"/>
  <c r="G172" i="85"/>
  <c r="B166" i="85"/>
  <c r="F335" i="86"/>
  <c r="I110" i="86"/>
  <c r="F126" i="90"/>
  <c r="F104" i="92"/>
  <c r="F132" i="90"/>
  <c r="H213" i="85" s="1"/>
  <c r="H219" i="85" s="1"/>
  <c r="G219" i="85"/>
  <c r="B213" i="85"/>
  <c r="F132" i="92"/>
  <c r="F163" i="90" s="1"/>
  <c r="F213" i="90"/>
  <c r="C110" i="93"/>
  <c r="C107" i="93" s="1"/>
  <c r="F349" i="90"/>
  <c r="C210" i="93"/>
  <c r="F348" i="90"/>
  <c r="C207" i="93"/>
  <c r="F347" i="90"/>
  <c r="H181" i="85" s="1"/>
  <c r="C206" i="93"/>
  <c r="F304" i="90"/>
  <c r="C181" i="93"/>
  <c r="F301" i="90"/>
  <c r="C177" i="93"/>
  <c r="F266" i="90"/>
  <c r="H179" i="85" s="1"/>
  <c r="C140" i="93"/>
  <c r="F265" i="90"/>
  <c r="C136" i="93"/>
  <c r="F148" i="90"/>
  <c r="F116" i="90"/>
  <c r="F199" i="92"/>
  <c r="F242" i="90"/>
  <c r="F133" i="92"/>
  <c r="F107" i="92"/>
  <c r="F120" i="90"/>
  <c r="C59" i="93"/>
  <c r="F81" i="92"/>
  <c r="F87" i="90"/>
  <c r="I109" i="86"/>
  <c r="E599" i="88"/>
  <c r="A1" i="88"/>
  <c r="A1" i="93" s="1"/>
  <c r="A2" i="88"/>
  <c r="A2" i="93" s="1"/>
  <c r="A3" i="88"/>
  <c r="A3" i="93" s="1"/>
  <c r="A4" i="88"/>
  <c r="A4" i="93"/>
  <c r="A5" i="88"/>
  <c r="A5" i="93" s="1"/>
  <c r="A10" i="88"/>
  <c r="N351" i="11"/>
  <c r="F245" i="90"/>
  <c r="H85" i="85" s="1"/>
  <c r="H90" i="85" s="1"/>
  <c r="F171" i="90"/>
  <c r="F156" i="90"/>
  <c r="F131" i="90"/>
  <c r="F130" i="90"/>
  <c r="F97" i="90"/>
  <c r="B84" i="85"/>
  <c r="G90" i="85"/>
  <c r="F96" i="90"/>
  <c r="F358" i="90"/>
  <c r="F355" i="90"/>
  <c r="H50" i="85" s="1"/>
  <c r="H53" i="85" s="1"/>
  <c r="F353" i="90"/>
  <c r="F351" i="90"/>
  <c r="F311" i="90"/>
  <c r="E1742" i="88"/>
  <c r="F308" i="90"/>
  <c r="F226" i="90"/>
  <c r="F227" i="90"/>
  <c r="F164" i="90"/>
  <c r="F122" i="90"/>
  <c r="F118" i="90"/>
  <c r="F86" i="90"/>
  <c r="B47" i="85"/>
  <c r="G53" i="85"/>
  <c r="C53" i="85"/>
  <c r="E1739" i="88"/>
  <c r="F69" i="90"/>
  <c r="E530" i="88"/>
  <c r="F152" i="90"/>
  <c r="E820" i="88"/>
  <c r="E1737" i="88"/>
  <c r="E938" i="88"/>
  <c r="I133" i="86"/>
  <c r="F139" i="90"/>
  <c r="C36" i="93"/>
  <c r="F194" i="90"/>
  <c r="C97" i="93"/>
  <c r="C81" i="93"/>
  <c r="C208" i="93"/>
  <c r="F378" i="90"/>
  <c r="C204" i="93"/>
  <c r="F140" i="90"/>
  <c r="F101" i="90"/>
  <c r="F382" i="90"/>
  <c r="F331" i="90"/>
  <c r="C175" i="93"/>
  <c r="F352" i="86"/>
  <c r="F347" i="86"/>
  <c r="F399" i="90"/>
  <c r="E2949" i="88"/>
  <c r="E2945" i="88" s="1"/>
  <c r="E2745" i="88"/>
  <c r="E2743" i="88"/>
  <c r="F125" i="90"/>
  <c r="F391" i="90"/>
  <c r="F390" i="90"/>
  <c r="F357" i="90"/>
  <c r="C209" i="93"/>
  <c r="F356" i="90"/>
  <c r="C205" i="93"/>
  <c r="F352" i="90"/>
  <c r="C176" i="93"/>
  <c r="F307" i="90"/>
  <c r="C119" i="93"/>
  <c r="F228" i="90"/>
  <c r="F166" i="90"/>
  <c r="C75" i="93"/>
  <c r="F121" i="90"/>
  <c r="D14" i="94"/>
  <c r="F14" i="94"/>
  <c r="F24" i="94" s="1"/>
  <c r="C70" i="93"/>
  <c r="C117" i="93"/>
  <c r="C118" i="93"/>
  <c r="C137" i="93"/>
  <c r="C141" i="93"/>
  <c r="C154" i="93"/>
  <c r="C155" i="93"/>
  <c r="C166" i="93"/>
  <c r="C167" i="93"/>
  <c r="C174" i="93"/>
  <c r="C178" i="93"/>
  <c r="C180" i="93"/>
  <c r="C230" i="93"/>
  <c r="C242" i="93"/>
  <c r="E19" i="88"/>
  <c r="E18" i="88" s="1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5" i="88"/>
  <c r="E96" i="88"/>
  <c r="E97" i="88"/>
  <c r="E98" i="88"/>
  <c r="E99" i="88"/>
  <c r="E100" i="88"/>
  <c r="E101" i="88"/>
  <c r="E102" i="88"/>
  <c r="E103" i="88"/>
  <c r="E104" i="88"/>
  <c r="E105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2" i="88"/>
  <c r="E16" i="88" s="1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9" i="88"/>
  <c r="E250" i="88"/>
  <c r="E251" i="88"/>
  <c r="E252" i="88"/>
  <c r="E253" i="88"/>
  <c r="E254" i="88"/>
  <c r="E255" i="88"/>
  <c r="E256" i="88"/>
  <c r="E257" i="88"/>
  <c r="E258" i="88"/>
  <c r="E259" i="88"/>
  <c r="E261" i="88"/>
  <c r="E262" i="88"/>
  <c r="E263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6" i="88"/>
  <c r="E327" i="88"/>
  <c r="E328" i="88"/>
  <c r="E329" i="88"/>
  <c r="E330" i="88"/>
  <c r="E331" i="88"/>
  <c r="E332" i="88"/>
  <c r="E333" i="88"/>
  <c r="E334" i="88"/>
  <c r="E335" i="88"/>
  <c r="E336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E389" i="88"/>
  <c r="E390" i="88"/>
  <c r="E391" i="88"/>
  <c r="E392" i="88"/>
  <c r="E393" i="88"/>
  <c r="E394" i="88"/>
  <c r="E395" i="88"/>
  <c r="E396" i="88"/>
  <c r="E397" i="88"/>
  <c r="E398" i="88"/>
  <c r="E399" i="88"/>
  <c r="E400" i="88"/>
  <c r="E401" i="88"/>
  <c r="E404" i="88"/>
  <c r="E403" i="88"/>
  <c r="E405" i="88"/>
  <c r="E406" i="88"/>
  <c r="E407" i="88"/>
  <c r="E408" i="88"/>
  <c r="E409" i="88"/>
  <c r="E410" i="88"/>
  <c r="E411" i="88"/>
  <c r="E412" i="88"/>
  <c r="E413" i="88"/>
  <c r="E414" i="88"/>
  <c r="E415" i="88"/>
  <c r="E416" i="88"/>
  <c r="E417" i="88"/>
  <c r="E418" i="88"/>
  <c r="E419" i="88"/>
  <c r="E420" i="88"/>
  <c r="E421" i="88"/>
  <c r="E422" i="88"/>
  <c r="E423" i="88"/>
  <c r="E424" i="88"/>
  <c r="E425" i="88"/>
  <c r="E426" i="88"/>
  <c r="E427" i="88"/>
  <c r="E428" i="88"/>
  <c r="E429" i="88"/>
  <c r="E430" i="88"/>
  <c r="E431" i="88"/>
  <c r="E432" i="88"/>
  <c r="E433" i="88"/>
  <c r="E439" i="88"/>
  <c r="E440" i="88"/>
  <c r="E437" i="88" s="1"/>
  <c r="E529" i="88"/>
  <c r="E514" i="88" s="1"/>
  <c r="E531" i="88"/>
  <c r="E593" i="88"/>
  <c r="E591" i="88" s="1"/>
  <c r="E819" i="88"/>
  <c r="E880" i="88"/>
  <c r="E1001" i="88"/>
  <c r="E1003" i="88"/>
  <c r="E1125" i="88"/>
  <c r="E1201" i="88"/>
  <c r="E1204" i="88"/>
  <c r="E1187" i="88" s="1"/>
  <c r="E1295" i="88"/>
  <c r="E1296" i="88"/>
  <c r="E1435" i="88"/>
  <c r="E1436" i="88"/>
  <c r="E1438" i="88"/>
  <c r="E1420" i="88" s="1"/>
  <c r="E1439" i="88"/>
  <c r="E1440" i="88"/>
  <c r="E1441" i="88"/>
  <c r="E1631" i="88"/>
  <c r="E1659" i="88"/>
  <c r="E1744" i="88"/>
  <c r="E1861" i="88"/>
  <c r="E1923" i="88"/>
  <c r="E1859" i="88" s="1"/>
  <c r="E2045" i="88"/>
  <c r="E2077" i="88"/>
  <c r="E2156" i="88"/>
  <c r="E2154" i="88" s="1"/>
  <c r="E2278" i="88"/>
  <c r="E2400" i="88"/>
  <c r="E2451" i="88"/>
  <c r="E2590" i="88"/>
  <c r="E2696" i="88"/>
  <c r="E2807" i="88"/>
  <c r="E3007" i="88"/>
  <c r="E3099" i="88"/>
  <c r="E3167" i="88"/>
  <c r="E3184" i="88"/>
  <c r="E3247" i="88"/>
  <c r="E3216" i="88" s="1"/>
  <c r="E3252" i="88"/>
  <c r="E3250" i="88" s="1"/>
  <c r="E3359" i="88"/>
  <c r="E3376" i="88"/>
  <c r="E3449" i="88"/>
  <c r="E3466" i="88"/>
  <c r="E3500" i="88"/>
  <c r="E3562" i="88"/>
  <c r="E3686" i="88"/>
  <c r="E3703" i="88"/>
  <c r="E3684" i="88" s="1"/>
  <c r="A1" i="92"/>
  <c r="A36" i="92"/>
  <c r="A2" i="92"/>
  <c r="A37" i="92"/>
  <c r="A3" i="92"/>
  <c r="A38" i="92" s="1"/>
  <c r="A4" i="92"/>
  <c r="A39" i="92"/>
  <c r="A5" i="92"/>
  <c r="A40" i="92"/>
  <c r="A11" i="92"/>
  <c r="A45" i="92"/>
  <c r="F15" i="92"/>
  <c r="F23" i="92"/>
  <c r="F29" i="92"/>
  <c r="F31" i="92"/>
  <c r="A42" i="92"/>
  <c r="A43" i="92"/>
  <c r="E47" i="92"/>
  <c r="F47" i="92"/>
  <c r="F52" i="92"/>
  <c r="F58" i="92"/>
  <c r="F69" i="92"/>
  <c r="F50" i="92" s="1"/>
  <c r="F141" i="92"/>
  <c r="F168" i="92"/>
  <c r="F178" i="92"/>
  <c r="F176" i="92" s="1"/>
  <c r="F19" i="92" s="1"/>
  <c r="F196" i="92"/>
  <c r="F202" i="92"/>
  <c r="F248" i="90"/>
  <c r="F203" i="92"/>
  <c r="F249" i="90"/>
  <c r="F247" i="90" s="1"/>
  <c r="F205" i="92"/>
  <c r="F251" i="90" s="1"/>
  <c r="H19" i="85" s="1"/>
  <c r="F207" i="92"/>
  <c r="F253" i="90" s="1"/>
  <c r="F233" i="92"/>
  <c r="F243" i="92"/>
  <c r="F285" i="92"/>
  <c r="F323" i="92"/>
  <c r="F283" i="92"/>
  <c r="F335" i="92"/>
  <c r="F341" i="92"/>
  <c r="C249" i="93" s="1"/>
  <c r="C248" i="93" s="1"/>
  <c r="C246" i="93" s="1"/>
  <c r="A1" i="86"/>
  <c r="A36" i="86"/>
  <c r="A2" i="86"/>
  <c r="A37" i="86" s="1"/>
  <c r="A3" i="86"/>
  <c r="A38" i="86" s="1"/>
  <c r="A4" i="86"/>
  <c r="A39" i="86"/>
  <c r="A5" i="86"/>
  <c r="A40" i="86"/>
  <c r="A11" i="86"/>
  <c r="A45" i="86" s="1"/>
  <c r="F15" i="86"/>
  <c r="F23" i="86"/>
  <c r="F29" i="86"/>
  <c r="F31" i="86"/>
  <c r="A42" i="86"/>
  <c r="A43" i="86"/>
  <c r="E47" i="86"/>
  <c r="F47" i="86"/>
  <c r="F53" i="86"/>
  <c r="F50" i="86" s="1"/>
  <c r="I57" i="86"/>
  <c r="H85" i="86"/>
  <c r="I85" i="86"/>
  <c r="I86" i="86"/>
  <c r="I87" i="86"/>
  <c r="I89" i="86"/>
  <c r="I111" i="86"/>
  <c r="H112" i="86"/>
  <c r="I112" i="86" s="1"/>
  <c r="H113" i="86"/>
  <c r="I113" i="86"/>
  <c r="I129" i="86"/>
  <c r="H130" i="86"/>
  <c r="I130" i="86"/>
  <c r="H143" i="86"/>
  <c r="I143" i="86" s="1"/>
  <c r="I144" i="86"/>
  <c r="I145" i="86"/>
  <c r="H159" i="86"/>
  <c r="I159" i="86"/>
  <c r="I160" i="86"/>
  <c r="H161" i="86"/>
  <c r="H162" i="86"/>
  <c r="I162" i="86" s="1"/>
  <c r="H163" i="86"/>
  <c r="I163" i="86" s="1"/>
  <c r="H164" i="86"/>
  <c r="I164" i="86"/>
  <c r="H165" i="86"/>
  <c r="I165" i="86"/>
  <c r="F179" i="86"/>
  <c r="M180" i="86"/>
  <c r="I182" i="86"/>
  <c r="I183" i="86"/>
  <c r="F190" i="86"/>
  <c r="H196" i="86"/>
  <c r="I196" i="86" s="1"/>
  <c r="H197" i="86"/>
  <c r="I197" i="86"/>
  <c r="H198" i="86"/>
  <c r="I198" i="86"/>
  <c r="H199" i="86"/>
  <c r="I199" i="86"/>
  <c r="H211" i="86"/>
  <c r="I211" i="86" s="1"/>
  <c r="F214" i="86"/>
  <c r="F188" i="86" s="1"/>
  <c r="F19" i="86" s="1"/>
  <c r="H222" i="86"/>
  <c r="I222" i="86" s="1"/>
  <c r="H223" i="86"/>
  <c r="I223" i="86" s="1"/>
  <c r="I224" i="86"/>
  <c r="H225" i="86"/>
  <c r="I225" i="86" s="1"/>
  <c r="I226" i="86"/>
  <c r="H227" i="86"/>
  <c r="I227" i="86" s="1"/>
  <c r="H228" i="86"/>
  <c r="I228" i="86" s="1"/>
  <c r="F245" i="86"/>
  <c r="H249" i="86"/>
  <c r="I249" i="86" s="1"/>
  <c r="H250" i="86"/>
  <c r="I250" i="86"/>
  <c r="H268" i="86"/>
  <c r="I268" i="86"/>
  <c r="H269" i="86"/>
  <c r="I269" i="86"/>
  <c r="H270" i="86"/>
  <c r="I270" i="86" s="1"/>
  <c r="H271" i="86"/>
  <c r="I271" i="86"/>
  <c r="H272" i="86"/>
  <c r="I272" i="86"/>
  <c r="H273" i="86"/>
  <c r="I273" i="86"/>
  <c r="H274" i="86"/>
  <c r="I274" i="86" s="1"/>
  <c r="H275" i="86"/>
  <c r="I275" i="86"/>
  <c r="F373" i="86"/>
  <c r="F350" i="86"/>
  <c r="F27" i="86" s="1"/>
  <c r="F377" i="86"/>
  <c r="F33" i="86"/>
  <c r="A1" i="90"/>
  <c r="A36" i="90"/>
  <c r="A2" i="90"/>
  <c r="A37" i="90" s="1"/>
  <c r="A3" i="90"/>
  <c r="A38" i="90" s="1"/>
  <c r="A4" i="90"/>
  <c r="A39" i="90"/>
  <c r="A5" i="90"/>
  <c r="A40" i="90"/>
  <c r="A11" i="90"/>
  <c r="A45" i="90" s="1"/>
  <c r="F15" i="90"/>
  <c r="F23" i="90"/>
  <c r="F29" i="90"/>
  <c r="F31" i="90"/>
  <c r="A42" i="90"/>
  <c r="A44" i="90"/>
  <c r="E47" i="90"/>
  <c r="F47" i="90"/>
  <c r="F53" i="90"/>
  <c r="L183" i="11" s="1"/>
  <c r="F55" i="90"/>
  <c r="F56" i="90"/>
  <c r="F63" i="90"/>
  <c r="F66" i="90"/>
  <c r="F67" i="90"/>
  <c r="F68" i="90"/>
  <c r="F60" i="90" s="1"/>
  <c r="F70" i="90"/>
  <c r="F71" i="90"/>
  <c r="F72" i="90"/>
  <c r="F73" i="90"/>
  <c r="F76" i="90"/>
  <c r="F77" i="90"/>
  <c r="F78" i="90"/>
  <c r="F80" i="90"/>
  <c r="F81" i="90"/>
  <c r="F85" i="90"/>
  <c r="F89" i="90"/>
  <c r="F90" i="90"/>
  <c r="F91" i="90"/>
  <c r="F92" i="90"/>
  <c r="F93" i="90"/>
  <c r="F94" i="90"/>
  <c r="F95" i="90"/>
  <c r="F98" i="90"/>
  <c r="F99" i="90"/>
  <c r="F100" i="90"/>
  <c r="F102" i="90"/>
  <c r="F107" i="90"/>
  <c r="F109" i="90"/>
  <c r="F110" i="90"/>
  <c r="F111" i="90"/>
  <c r="F117" i="90"/>
  <c r="L230" i="11"/>
  <c r="O230" i="11"/>
  <c r="F124" i="90"/>
  <c r="F129" i="90"/>
  <c r="L251" i="11" s="1"/>
  <c r="F133" i="90"/>
  <c r="H102" i="85" s="1"/>
  <c r="F138" i="90"/>
  <c r="F143" i="90"/>
  <c r="F142" i="90" s="1"/>
  <c r="F144" i="90"/>
  <c r="F145" i="90"/>
  <c r="F150" i="90"/>
  <c r="L250" i="11" s="1"/>
  <c r="F151" i="90"/>
  <c r="F155" i="90"/>
  <c r="F157" i="90"/>
  <c r="F160" i="90"/>
  <c r="F161" i="90"/>
  <c r="F159" i="90" s="1"/>
  <c r="F167" i="90"/>
  <c r="F169" i="90"/>
  <c r="F170" i="90"/>
  <c r="F172" i="90"/>
  <c r="F175" i="90"/>
  <c r="H222" i="85" s="1"/>
  <c r="F179" i="90"/>
  <c r="F180" i="90"/>
  <c r="F181" i="90"/>
  <c r="F182" i="90"/>
  <c r="F183" i="90"/>
  <c r="F184" i="90"/>
  <c r="F185" i="90"/>
  <c r="F187" i="90"/>
  <c r="F178" i="90" s="1"/>
  <c r="F188" i="90"/>
  <c r="F189" i="90"/>
  <c r="F190" i="90"/>
  <c r="F191" i="90"/>
  <c r="F193" i="90"/>
  <c r="L235" i="11" s="1"/>
  <c r="F195" i="90"/>
  <c r="F197" i="90"/>
  <c r="F198" i="90"/>
  <c r="F199" i="90"/>
  <c r="F200" i="90"/>
  <c r="F201" i="90"/>
  <c r="F202" i="90"/>
  <c r="F203" i="90"/>
  <c r="F204" i="90"/>
  <c r="F208" i="90"/>
  <c r="F207" i="90" s="1"/>
  <c r="F209" i="90"/>
  <c r="F210" i="90"/>
  <c r="F211" i="90"/>
  <c r="F212" i="90"/>
  <c r="F214" i="90"/>
  <c r="F215" i="90"/>
  <c r="H231" i="85"/>
  <c r="F220" i="90"/>
  <c r="F219" i="90" s="1"/>
  <c r="F221" i="90"/>
  <c r="F222" i="90"/>
  <c r="F223" i="90"/>
  <c r="F224" i="90"/>
  <c r="F229" i="90"/>
  <c r="F230" i="90"/>
  <c r="F231" i="90"/>
  <c r="H57" i="85" s="1"/>
  <c r="H248" i="85" s="1"/>
  <c r="F232" i="90"/>
  <c r="F233" i="90"/>
  <c r="F234" i="90"/>
  <c r="F235" i="90"/>
  <c r="F236" i="90"/>
  <c r="F241" i="90"/>
  <c r="F244" i="90"/>
  <c r="F250" i="90"/>
  <c r="F252" i="90"/>
  <c r="F254" i="90"/>
  <c r="F255" i="90"/>
  <c r="F256" i="90"/>
  <c r="F257" i="90"/>
  <c r="F258" i="90"/>
  <c r="F259" i="90"/>
  <c r="F260" i="90"/>
  <c r="F261" i="90"/>
  <c r="F262" i="90"/>
  <c r="F263" i="90"/>
  <c r="F264" i="90"/>
  <c r="F267" i="90"/>
  <c r="F268" i="90"/>
  <c r="F269" i="90"/>
  <c r="F270" i="90"/>
  <c r="F271" i="90"/>
  <c r="H103" i="85" s="1"/>
  <c r="F272" i="90"/>
  <c r="F273" i="90"/>
  <c r="F274" i="90"/>
  <c r="F275" i="90"/>
  <c r="F276" i="90"/>
  <c r="F277" i="90"/>
  <c r="F281" i="90"/>
  <c r="F280" i="90" s="1"/>
  <c r="F284" i="90"/>
  <c r="F285" i="90"/>
  <c r="F286" i="90"/>
  <c r="F287" i="90"/>
  <c r="F288" i="90"/>
  <c r="F289" i="90"/>
  <c r="F292" i="90"/>
  <c r="F293" i="90"/>
  <c r="F291" i="90" s="1"/>
  <c r="F294" i="90"/>
  <c r="F295" i="90"/>
  <c r="F296" i="90"/>
  <c r="F297" i="90"/>
  <c r="F298" i="90"/>
  <c r="F299" i="90"/>
  <c r="F305" i="90"/>
  <c r="F309" i="90"/>
  <c r="H333" i="90" s="1"/>
  <c r="J333" i="90" s="1"/>
  <c r="F310" i="90"/>
  <c r="F312" i="90"/>
  <c r="F313" i="90"/>
  <c r="F314" i="90"/>
  <c r="F315" i="90"/>
  <c r="F318" i="90"/>
  <c r="F319" i="90"/>
  <c r="F320" i="90"/>
  <c r="F321" i="90"/>
  <c r="F322" i="90"/>
  <c r="F323" i="90"/>
  <c r="F324" i="90"/>
  <c r="F325" i="90"/>
  <c r="F326" i="90"/>
  <c r="F327" i="90"/>
  <c r="F328" i="90"/>
  <c r="F329" i="90"/>
  <c r="F330" i="90"/>
  <c r="F332" i="90"/>
  <c r="F333" i="90"/>
  <c r="F334" i="90"/>
  <c r="F335" i="90"/>
  <c r="F340" i="90"/>
  <c r="F341" i="90"/>
  <c r="F339" i="90" s="1"/>
  <c r="F342" i="90"/>
  <c r="F343" i="90"/>
  <c r="F344" i="90"/>
  <c r="F345" i="90"/>
  <c r="F346" i="90"/>
  <c r="F354" i="90"/>
  <c r="F359" i="90"/>
  <c r="F361" i="90"/>
  <c r="F362" i="90"/>
  <c r="H59" i="85" s="1"/>
  <c r="F363" i="90"/>
  <c r="F364" i="90"/>
  <c r="F365" i="90"/>
  <c r="F366" i="90"/>
  <c r="H198" i="85"/>
  <c r="F367" i="90"/>
  <c r="F368" i="90"/>
  <c r="F369" i="90"/>
  <c r="F370" i="90"/>
  <c r="F371" i="90"/>
  <c r="F372" i="90"/>
  <c r="F373" i="90"/>
  <c r="F379" i="90"/>
  <c r="F380" i="90"/>
  <c r="F381" i="90"/>
  <c r="F383" i="90"/>
  <c r="H225" i="85" s="1"/>
  <c r="F384" i="90"/>
  <c r="F389" i="90"/>
  <c r="H39" i="85" s="1"/>
  <c r="H42" i="85" s="1"/>
  <c r="F394" i="90"/>
  <c r="H105" i="85"/>
  <c r="F395" i="90"/>
  <c r="H114" i="85" s="1"/>
  <c r="H117" i="85" s="1"/>
  <c r="F396" i="90"/>
  <c r="F414" i="90"/>
  <c r="F415" i="90"/>
  <c r="F416" i="90"/>
  <c r="F417" i="90"/>
  <c r="F418" i="90"/>
  <c r="F419" i="90"/>
  <c r="F420" i="90"/>
  <c r="F421" i="90"/>
  <c r="F424" i="90"/>
  <c r="F425" i="90"/>
  <c r="H147" i="85" s="1"/>
  <c r="H153" i="85" s="1"/>
  <c r="F431" i="90"/>
  <c r="F429" i="90" s="1"/>
  <c r="F427" i="90" s="1"/>
  <c r="F432" i="90"/>
  <c r="L238" i="11"/>
  <c r="C204" i="85" s="1"/>
  <c r="C210" i="85" s="1"/>
  <c r="F433" i="90"/>
  <c r="F434" i="90"/>
  <c r="H129" i="85"/>
  <c r="H135" i="85" s="1"/>
  <c r="F435" i="90"/>
  <c r="L347" i="11"/>
  <c r="O347" i="11" s="1"/>
  <c r="F436" i="90"/>
  <c r="L348" i="11"/>
  <c r="P348" i="11" s="1"/>
  <c r="A1" i="11"/>
  <c r="A2" i="11"/>
  <c r="A3" i="11"/>
  <c r="A4" i="11"/>
  <c r="A5" i="11"/>
  <c r="A11" i="11"/>
  <c r="L18" i="11"/>
  <c r="L22" i="11"/>
  <c r="L26" i="11"/>
  <c r="L29" i="11"/>
  <c r="L32" i="11"/>
  <c r="L34" i="11"/>
  <c r="L36" i="11"/>
  <c r="L45" i="11"/>
  <c r="L44" i="11"/>
  <c r="L43" i="11" s="1"/>
  <c r="L16" i="11" s="1"/>
  <c r="L48" i="11"/>
  <c r="L52" i="11"/>
  <c r="L51" i="11" s="1"/>
  <c r="L59" i="11"/>
  <c r="L64" i="11"/>
  <c r="L67" i="11"/>
  <c r="L66" i="11"/>
  <c r="L71" i="11"/>
  <c r="L74" i="11"/>
  <c r="L80" i="11"/>
  <c r="L83" i="11"/>
  <c r="L85" i="11"/>
  <c r="L99" i="11"/>
  <c r="L113" i="11"/>
  <c r="L117" i="11"/>
  <c r="L127" i="11"/>
  <c r="L136" i="11"/>
  <c r="L141" i="11"/>
  <c r="L146" i="11"/>
  <c r="L152" i="11"/>
  <c r="L156" i="11"/>
  <c r="L135" i="11" s="1"/>
  <c r="L166" i="11"/>
  <c r="L165" i="11"/>
  <c r="L163" i="11" s="1"/>
  <c r="L173" i="11"/>
  <c r="L188" i="11"/>
  <c r="L193" i="11"/>
  <c r="L202" i="11"/>
  <c r="L192" i="11" s="1"/>
  <c r="L186" i="11" s="1"/>
  <c r="L211" i="11"/>
  <c r="L217" i="11"/>
  <c r="L216" i="11" s="1"/>
  <c r="L223" i="11"/>
  <c r="L225" i="11"/>
  <c r="L241" i="11"/>
  <c r="L240" i="11" s="1"/>
  <c r="L245" i="11"/>
  <c r="L249" i="11"/>
  <c r="L254" i="11"/>
  <c r="L253" i="11"/>
  <c r="L260" i="11"/>
  <c r="L265" i="11"/>
  <c r="L259" i="11"/>
  <c r="L269" i="11"/>
  <c r="L274" i="11"/>
  <c r="L273" i="11"/>
  <c r="L287" i="11"/>
  <c r="L285" i="11"/>
  <c r="L284" i="11" s="1"/>
  <c r="L294" i="11"/>
  <c r="L301" i="11"/>
  <c r="L309" i="11"/>
  <c r="L312" i="11"/>
  <c r="L311" i="11"/>
  <c r="L300" i="11" s="1"/>
  <c r="L317" i="11"/>
  <c r="L316" i="11"/>
  <c r="L315" i="11" s="1"/>
  <c r="L327" i="11"/>
  <c r="L329" i="11"/>
  <c r="O341" i="11"/>
  <c r="O342" i="11"/>
  <c r="G18" i="85"/>
  <c r="G19" i="85"/>
  <c r="G20" i="85"/>
  <c r="G21" i="85"/>
  <c r="G22" i="85"/>
  <c r="G23" i="85"/>
  <c r="G24" i="85"/>
  <c r="G56" i="85"/>
  <c r="G57" i="85"/>
  <c r="G58" i="85"/>
  <c r="G59" i="85"/>
  <c r="G60" i="85"/>
  <c r="G61" i="85"/>
  <c r="G62" i="85"/>
  <c r="B66" i="85"/>
  <c r="G66" i="85"/>
  <c r="G67" i="85"/>
  <c r="G68" i="85"/>
  <c r="G69" i="85"/>
  <c r="G70" i="85"/>
  <c r="G71" i="85"/>
  <c r="F72" i="85"/>
  <c r="G72" i="85"/>
  <c r="B36" i="85"/>
  <c r="G36" i="85"/>
  <c r="G37" i="85"/>
  <c r="G38" i="85"/>
  <c r="G39" i="85"/>
  <c r="G40" i="85"/>
  <c r="G41" i="85"/>
  <c r="G42" i="85"/>
  <c r="B75" i="85"/>
  <c r="G75" i="85"/>
  <c r="G76" i="85"/>
  <c r="G77" i="85"/>
  <c r="G78" i="85"/>
  <c r="G79" i="85"/>
  <c r="G80" i="85"/>
  <c r="G81" i="85"/>
  <c r="B93" i="85"/>
  <c r="G99" i="85"/>
  <c r="B102" i="85"/>
  <c r="G102" i="85"/>
  <c r="G103" i="85"/>
  <c r="G104" i="85"/>
  <c r="G105" i="85"/>
  <c r="G106" i="85"/>
  <c r="G107" i="85"/>
  <c r="G108" i="85"/>
  <c r="B111" i="85"/>
  <c r="G111" i="85"/>
  <c r="G247" i="85" s="1"/>
  <c r="G112" i="85"/>
  <c r="G113" i="85"/>
  <c r="G114" i="85"/>
  <c r="G115" i="85"/>
  <c r="G116" i="85"/>
  <c r="G117" i="85"/>
  <c r="B129" i="85"/>
  <c r="G129" i="85"/>
  <c r="G130" i="85"/>
  <c r="G131" i="85"/>
  <c r="G132" i="85"/>
  <c r="G133" i="85"/>
  <c r="G134" i="85"/>
  <c r="G135" i="85"/>
  <c r="B138" i="85"/>
  <c r="G138" i="85"/>
  <c r="G139" i="85"/>
  <c r="G140" i="85"/>
  <c r="G141" i="85"/>
  <c r="G142" i="85"/>
  <c r="G143" i="85"/>
  <c r="G144" i="85"/>
  <c r="B147" i="85"/>
  <c r="G147" i="85"/>
  <c r="G148" i="85"/>
  <c r="G149" i="85"/>
  <c r="G150" i="85"/>
  <c r="G151" i="85"/>
  <c r="G152" i="85"/>
  <c r="G153" i="85"/>
  <c r="B156" i="85"/>
  <c r="G156" i="85"/>
  <c r="G157" i="85"/>
  <c r="G158" i="85"/>
  <c r="G159" i="85"/>
  <c r="G160" i="85"/>
  <c r="G161" i="85"/>
  <c r="G162" i="85"/>
  <c r="H162" i="85"/>
  <c r="B187" i="85"/>
  <c r="G187" i="85"/>
  <c r="G188" i="85"/>
  <c r="G189" i="85"/>
  <c r="G190" i="85"/>
  <c r="G191" i="85"/>
  <c r="G192" i="85"/>
  <c r="G193" i="85"/>
  <c r="B196" i="85"/>
  <c r="G196" i="85"/>
  <c r="G197" i="85"/>
  <c r="G248" i="85" s="1"/>
  <c r="G198" i="85"/>
  <c r="G199" i="85"/>
  <c r="G200" i="85"/>
  <c r="G201" i="85"/>
  <c r="B204" i="85"/>
  <c r="G204" i="85"/>
  <c r="G205" i="85"/>
  <c r="G206" i="85"/>
  <c r="G207" i="85"/>
  <c r="G208" i="85"/>
  <c r="G209" i="85"/>
  <c r="G210" i="85"/>
  <c r="G184" i="85"/>
  <c r="B222" i="85"/>
  <c r="G222" i="85"/>
  <c r="G223" i="85"/>
  <c r="G224" i="85"/>
  <c r="G225" i="85"/>
  <c r="G226" i="85"/>
  <c r="G227" i="85"/>
  <c r="G228" i="85"/>
  <c r="B231" i="85"/>
  <c r="G237" i="85"/>
  <c r="G251" i="85"/>
  <c r="F339" i="92"/>
  <c r="F33" i="92"/>
  <c r="E3164" i="88"/>
  <c r="E3163" i="88"/>
  <c r="F128" i="90"/>
  <c r="F289" i="86"/>
  <c r="F360" i="90"/>
  <c r="F154" i="90"/>
  <c r="F168" i="90"/>
  <c r="F316" i="90"/>
  <c r="F127" i="90"/>
  <c r="F123" i="86"/>
  <c r="I132" i="86"/>
  <c r="F153" i="90"/>
  <c r="E1006" i="88"/>
  <c r="F317" i="90"/>
  <c r="F254" i="86"/>
  <c r="F88" i="90"/>
  <c r="I83" i="86"/>
  <c r="F192" i="90"/>
  <c r="I161" i="86"/>
  <c r="E706" i="88"/>
  <c r="G706" i="88"/>
  <c r="F123" i="90"/>
  <c r="E998" i="88"/>
  <c r="E979" i="88"/>
  <c r="F186" i="90"/>
  <c r="I88" i="86"/>
  <c r="C132" i="93"/>
  <c r="C131" i="93"/>
  <c r="C165" i="93"/>
  <c r="F25" i="92"/>
  <c r="L344" i="11"/>
  <c r="C129" i="85" s="1"/>
  <c r="C135" i="85" s="1"/>
  <c r="O344" i="11"/>
  <c r="E2434" i="88"/>
  <c r="E1281" i="88"/>
  <c r="C62" i="93"/>
  <c r="C49" i="93" s="1"/>
  <c r="C74" i="93"/>
  <c r="C73" i="93" s="1"/>
  <c r="L236" i="11"/>
  <c r="O236" i="11" s="1"/>
  <c r="C36" i="85"/>
  <c r="C42" i="85" s="1"/>
  <c r="H236" i="85"/>
  <c r="L231" i="11"/>
  <c r="L229" i="11"/>
  <c r="C213" i="85"/>
  <c r="C219" i="85" s="1"/>
  <c r="F115" i="92"/>
  <c r="H120" i="85"/>
  <c r="H48" i="85"/>
  <c r="C135" i="93"/>
  <c r="F330" i="92"/>
  <c r="F27" i="92" s="1"/>
  <c r="C203" i="93"/>
  <c r="C201" i="93" s="1"/>
  <c r="H209" i="85"/>
  <c r="H210" i="85" s="1"/>
  <c r="C173" i="93"/>
  <c r="H224" i="90"/>
  <c r="J224" i="90" s="1"/>
  <c r="C116" i="93"/>
  <c r="C114" i="93" s="1"/>
  <c r="F201" i="92"/>
  <c r="F325" i="86"/>
  <c r="F287" i="86" s="1"/>
  <c r="F25" i="86" s="1"/>
  <c r="L239" i="11"/>
  <c r="O239" i="11"/>
  <c r="F52" i="90"/>
  <c r="H47" i="85"/>
  <c r="H84" i="85"/>
  <c r="H123" i="85"/>
  <c r="F239" i="90"/>
  <c r="L343" i="11"/>
  <c r="O343" i="11" s="1"/>
  <c r="H98" i="85"/>
  <c r="O185" i="11"/>
  <c r="C84" i="85"/>
  <c r="C90" i="85"/>
  <c r="H223" i="85"/>
  <c r="C187" i="85"/>
  <c r="C193" i="85"/>
  <c r="H66" i="85"/>
  <c r="H72" i="85" s="1"/>
  <c r="H187" i="85"/>
  <c r="H193" i="85" s="1"/>
  <c r="H199" i="85"/>
  <c r="H237" i="85"/>
  <c r="H227" i="85"/>
  <c r="F393" i="90"/>
  <c r="L334" i="11"/>
  <c r="C93" i="85" s="1"/>
  <c r="C99" i="85" s="1"/>
  <c r="F282" i="90"/>
  <c r="F302" i="90"/>
  <c r="H28" i="85"/>
  <c r="E816" i="88"/>
  <c r="L346" i="11"/>
  <c r="F423" i="90"/>
  <c r="F402" i="90" s="1"/>
  <c r="H79" i="85"/>
  <c r="H250" i="85" s="1"/>
  <c r="F392" i="90"/>
  <c r="H96" i="85"/>
  <c r="H99" i="85" s="1"/>
  <c r="C56" i="85"/>
  <c r="C62" i="85" s="1"/>
  <c r="L333" i="11"/>
  <c r="O346" i="11"/>
  <c r="C147" i="85"/>
  <c r="C153" i="85"/>
  <c r="F404" i="90"/>
  <c r="C156" i="85"/>
  <c r="C162" i="85" s="1"/>
  <c r="L345" i="11"/>
  <c r="C138" i="85" s="1"/>
  <c r="C144" i="85" s="1"/>
  <c r="H138" i="85"/>
  <c r="H144" i="85" s="1"/>
  <c r="E709" i="88"/>
  <c r="E705" i="88" s="1"/>
  <c r="F99" i="86"/>
  <c r="E420" i="86"/>
  <c r="H56" i="85"/>
  <c r="H197" i="85"/>
  <c r="E3498" i="88"/>
  <c r="L25" i="11"/>
  <c r="L17" i="11"/>
  <c r="H75" i="85"/>
  <c r="H81" i="85" s="1"/>
  <c r="F127" i="92"/>
  <c r="F165" i="90"/>
  <c r="F388" i="90"/>
  <c r="H30" i="85" s="1"/>
  <c r="E2677" i="88"/>
  <c r="E931" i="88"/>
  <c r="E927" i="88" s="1"/>
  <c r="F138" i="86"/>
  <c r="C58" i="93"/>
  <c r="F91" i="92"/>
  <c r="F119" i="90"/>
  <c r="H196" i="85" s="1"/>
  <c r="F106" i="90"/>
  <c r="E1632" i="88"/>
  <c r="E1626" i="88" s="1"/>
  <c r="F394" i="86"/>
  <c r="L237" i="11"/>
  <c r="O237" i="11" s="1"/>
  <c r="L258" i="11" l="1"/>
  <c r="H108" i="85"/>
  <c r="E2805" i="88"/>
  <c r="E1279" i="88"/>
  <c r="F33" i="90"/>
  <c r="H228" i="85"/>
  <c r="C222" i="85" s="1"/>
  <c r="C228" i="85" s="1"/>
  <c r="O251" i="11"/>
  <c r="P251" i="11"/>
  <c r="F27" i="90"/>
  <c r="F217" i="90"/>
  <c r="C15" i="93"/>
  <c r="C255" i="93" s="1"/>
  <c r="H169" i="85"/>
  <c r="H172" i="85" s="1"/>
  <c r="L349" i="11"/>
  <c r="H339" i="90"/>
  <c r="C75" i="85"/>
  <c r="C81" i="85" s="1"/>
  <c r="L248" i="11"/>
  <c r="L247" i="11" s="1"/>
  <c r="O250" i="11"/>
  <c r="E435" i="88"/>
  <c r="E3739" i="88" s="1"/>
  <c r="F386" i="90"/>
  <c r="F337" i="90" s="1"/>
  <c r="H21" i="85"/>
  <c r="L234" i="11"/>
  <c r="L233" i="11" s="1"/>
  <c r="L232" i="11" s="1"/>
  <c r="O235" i="11"/>
  <c r="C66" i="85"/>
  <c r="C72" i="85" s="1"/>
  <c r="F17" i="86"/>
  <c r="F35" i="86" s="1"/>
  <c r="F388" i="86"/>
  <c r="H33" i="85"/>
  <c r="C27" i="85" s="1"/>
  <c r="C33" i="85" s="1"/>
  <c r="O183" i="11"/>
  <c r="C18" i="85"/>
  <c r="C24" i="85" s="1"/>
  <c r="F17" i="92"/>
  <c r="F35" i="92" s="1"/>
  <c r="G50" i="92"/>
  <c r="F349" i="92"/>
  <c r="O334" i="11"/>
  <c r="H200" i="85"/>
  <c r="H251" i="85" s="1"/>
  <c r="F84" i="90"/>
  <c r="L340" i="11"/>
  <c r="H62" i="85"/>
  <c r="O348" i="11"/>
  <c r="C67" i="93"/>
  <c r="C64" i="93" s="1"/>
  <c r="O345" i="11"/>
  <c r="H18" i="85"/>
  <c r="H24" i="85" s="1"/>
  <c r="H174" i="85" s="1"/>
  <c r="O238" i="11"/>
  <c r="C231" i="85"/>
  <c r="C237" i="85" s="1"/>
  <c r="L339" i="11"/>
  <c r="P237" i="11"/>
  <c r="J337" i="90" l="1"/>
  <c r="F25" i="90"/>
  <c r="E3741" i="88"/>
  <c r="F390" i="86"/>
  <c r="L338" i="11"/>
  <c r="O339" i="11"/>
  <c r="C102" i="85"/>
  <c r="C108" i="85" s="1"/>
  <c r="C174" i="85" s="1"/>
  <c r="F19" i="90"/>
  <c r="E3742" i="88"/>
  <c r="O340" i="11"/>
  <c r="C111" i="85"/>
  <c r="C117" i="85" s="1"/>
  <c r="H249" i="85"/>
  <c r="H178" i="85"/>
  <c r="L184" i="11"/>
  <c r="P236" i="11"/>
  <c r="P239" i="11"/>
  <c r="H201" i="85"/>
  <c r="C166" i="85"/>
  <c r="C172" i="85" s="1"/>
  <c r="F75" i="90"/>
  <c r="F50" i="90" s="1"/>
  <c r="F355" i="92"/>
  <c r="F356" i="92" s="1"/>
  <c r="C257" i="93"/>
  <c r="H184" i="85" l="1"/>
  <c r="C178" i="85" s="1"/>
  <c r="C184" i="85" s="1"/>
  <c r="H247" i="85"/>
  <c r="H252" i="85" s="1"/>
  <c r="C196" i="85"/>
  <c r="C201" i="85" s="1"/>
  <c r="F438" i="90"/>
  <c r="I50" i="90" s="1"/>
  <c r="F17" i="90"/>
  <c r="J50" i="90"/>
  <c r="O184" i="11"/>
  <c r="O351" i="11" s="1"/>
  <c r="L182" i="11"/>
  <c r="L332" i="11"/>
  <c r="L299" i="11" s="1"/>
  <c r="P343" i="11"/>
  <c r="P349" i="11"/>
  <c r="H17" i="90" l="1"/>
  <c r="F35" i="90"/>
  <c r="F442" i="90"/>
  <c r="F445" i="90"/>
  <c r="F449" i="90" s="1"/>
  <c r="H438" i="90"/>
  <c r="I402" i="90"/>
  <c r="I427" i="90"/>
  <c r="F392" i="86"/>
  <c r="I217" i="90"/>
  <c r="I438" i="90" s="1"/>
  <c r="I337" i="90"/>
  <c r="F352" i="92"/>
  <c r="P334" i="11"/>
  <c r="H239" i="85"/>
  <c r="H241" i="85" s="1"/>
  <c r="H244" i="85" s="1"/>
  <c r="C239" i="85"/>
  <c r="C241" i="85" s="1"/>
  <c r="H243" i="85" s="1"/>
  <c r="P338" i="11"/>
  <c r="L178" i="11"/>
  <c r="L172" i="11" s="1"/>
  <c r="L126" i="11" s="1"/>
  <c r="L125" i="11" l="1"/>
  <c r="H33" i="90"/>
  <c r="H27" i="90"/>
  <c r="H25" i="90"/>
  <c r="H19" i="90"/>
  <c r="H35" i="90"/>
  <c r="L15" i="11" l="1"/>
  <c r="P182" i="11"/>
  <c r="L351" i="11" l="1"/>
  <c r="P15" i="11"/>
  <c r="P233" i="11"/>
  <c r="P126" i="11"/>
  <c r="L354" i="11" l="1"/>
  <c r="P232" i="11"/>
  <c r="P353" i="11" s="1"/>
  <c r="P247" i="11"/>
  <c r="P299" i="11"/>
  <c r="P332" i="11"/>
  <c r="P172" i="11"/>
  <c r="P125" i="11"/>
  <c r="P13" i="11"/>
</calcChain>
</file>

<file path=xl/sharedStrings.xml><?xml version="1.0" encoding="utf-8"?>
<sst xmlns="http://schemas.openxmlformats.org/spreadsheetml/2006/main" count="8949" uniqueCount="739">
  <si>
    <t>DERECHOS ADMINISTRATIVOS A OTROS SERVICIOS PUBLICOS</t>
  </si>
  <si>
    <t>Otros derechos administrativos a otros servicios públicos</t>
  </si>
  <si>
    <t>INGRESOS DE LA PROPIEDAD</t>
  </si>
  <si>
    <t>033</t>
  </si>
  <si>
    <t>036</t>
  </si>
  <si>
    <t>OTROS SERVICIOS</t>
  </si>
  <si>
    <t>Servicios de investigación y desarrollo</t>
  </si>
  <si>
    <t>DERECHOS ADMINISTRATIVOS</t>
  </si>
  <si>
    <t>042</t>
  </si>
  <si>
    <t>FINANCIAMIENTO</t>
  </si>
  <si>
    <t>7</t>
  </si>
  <si>
    <t>OTRAS RENTAS DE ACTIVOS FINANCIEROS</t>
  </si>
  <si>
    <t>TRANSF. corrientes a organismos internacionales</t>
  </si>
  <si>
    <t xml:space="preserve">Otras TRANSF. corrientes al sector externo </t>
  </si>
  <si>
    <t>TRANSF. DE CAPITAL</t>
  </si>
  <si>
    <t>TRANSF. DE CAPITAL  AL SECTOR PÚBLICO</t>
  </si>
  <si>
    <t>TRANSF.  de capital al Gobierno Central</t>
  </si>
  <si>
    <t>TRANSF. de capital  a Órganos Desconcentrados</t>
  </si>
  <si>
    <t>TRANSF. de capital a Instituciones Descentralizadas no Empresariales</t>
  </si>
  <si>
    <t>TRANSF. de capital a Gobiernos Locales</t>
  </si>
  <si>
    <t>TRANSF. de capital a Empresas Públicas no Financieras</t>
  </si>
  <si>
    <t>TRANSF. de capital a Instituciones Públicas Financieras</t>
  </si>
  <si>
    <t>TRANSF. DE CAPITAL  A PERSONAS</t>
  </si>
  <si>
    <t>TRANSF. de capital a personas</t>
  </si>
  <si>
    <t>TRANSF. de capital a asociaciones</t>
  </si>
  <si>
    <t>PROGRAMA 630
GESTIÓN INTRAINSTITUCIONAL</t>
  </si>
  <si>
    <t>5</t>
  </si>
  <si>
    <t>6</t>
  </si>
  <si>
    <t>TRANSFERECIAS CORRIENTES DEL SECTOR EXTERNO</t>
  </si>
  <si>
    <t>Transfererencias corrientes de Organismos Internacionales</t>
  </si>
  <si>
    <t>INGRESOS DE CAPITAL</t>
  </si>
  <si>
    <t>ESTADO DE ORIGEN Y APLICACIÓN DE FONDOS</t>
  </si>
  <si>
    <t>TRANSFERENCIAS CORRIENTES DEL SECTOR PUBLICO</t>
  </si>
  <si>
    <t>Transferencias corrientes de Organos Desconcentrados</t>
  </si>
  <si>
    <t>CONTRIB PATRONALES AL DESARROLLO Y LA SEGURIDAD SOCIAL</t>
  </si>
  <si>
    <t>TRANSF CORRIENTES A EMPRESAS PRIVADAS</t>
  </si>
  <si>
    <t>OTRAS TRANSF CORRIENTES AL  SECTOR PRIVADO</t>
  </si>
  <si>
    <t xml:space="preserve">TRANSF. de capital a fundaciones   </t>
  </si>
  <si>
    <t>TRANSF. de capital a cooperativas</t>
  </si>
  <si>
    <t>MATERIALES Y PRODUCT DE USO EN LA CONSTR Y MANTENIM</t>
  </si>
  <si>
    <t>TRANSF CORRIENTES A ENTIDADES PRIV SIN FINES DE LUCRO</t>
  </si>
  <si>
    <t>TRANSF. DE CAPITAL  A ENTIDADES PRIV SIN FINES DE LUCRO</t>
  </si>
  <si>
    <t>CONTRIB PATRON A FONDOS DE PENS Y OTROS FOND DE CAPIT</t>
  </si>
  <si>
    <t>TRANSF. DE CAPITAL  AL SECTOR EXTERNO</t>
  </si>
  <si>
    <t>TRANSF. de capital  a organismos internacionales</t>
  </si>
  <si>
    <t>Otras TRANSF. de capital al sector externo</t>
  </si>
  <si>
    <t>TRANSF. CORRIENTES AL SECTOR PÚBLICO</t>
  </si>
  <si>
    <t>TRANSF. corrientes al Gobierno Central</t>
  </si>
  <si>
    <t>TRANSF. corrientes a Órganos Desconcentrados</t>
  </si>
  <si>
    <t>TRANSF. corrientes a Instituciones Descentralizadas no  Empresariales</t>
  </si>
  <si>
    <t>TRANSF. corrientes a Gobiernos Locales.</t>
  </si>
  <si>
    <t>TRANSF. corrientes a Empresas Públicas no Financieras</t>
  </si>
  <si>
    <t xml:space="preserve">TRANSF. corrientes a Instituciones  Públicas Financieras </t>
  </si>
  <si>
    <t>TRANSF. CORRIENTES A PERSONAS</t>
  </si>
  <si>
    <t>RECURSOS DE VIGENCIAS ANTERIORES</t>
  </si>
  <si>
    <t>SUPERAVIT LIBRE</t>
  </si>
  <si>
    <t>SUPERAVIT ESPECIFICO</t>
  </si>
  <si>
    <t>TOTAL</t>
  </si>
  <si>
    <t>CODIGO</t>
  </si>
  <si>
    <t>MONTO</t>
  </si>
  <si>
    <t>CONCEPTO</t>
  </si>
  <si>
    <t>MINISTERIO DE SALUD</t>
  </si>
  <si>
    <t>Contribución Patronal al Fondo de Desarrollo Social  y Asignaciones Familiares</t>
  </si>
  <si>
    <t>Contribución Patronal al Banco Popular y de Desarrollo  Comunal</t>
  </si>
  <si>
    <t xml:space="preserve">Contribución Patronal al Seguro de Pensiones de la Caja Costarricense de Seguro Social  </t>
  </si>
  <si>
    <t xml:space="preserve">Aporte Patronal al Régimen Obligatorio de Pensiones  Complementarias </t>
  </si>
  <si>
    <t xml:space="preserve">Aporte Patronal al Fondo de Capitalización Laboral </t>
  </si>
  <si>
    <t>Contribución Patronal a otros fondos administrados por entes públicos</t>
  </si>
  <si>
    <t>DESCRIPCIÓN</t>
  </si>
  <si>
    <t>CÓDIGO</t>
  </si>
  <si>
    <t>TRANSF. de capital a otras entidades privadas sin fines de lucro</t>
  </si>
  <si>
    <t>TRANSF. DE CAPITAL  A EMPRESAS PRIVADAS</t>
  </si>
  <si>
    <t>TRANSF. de capital a empresas privadas</t>
  </si>
  <si>
    <t>Viáticos dentro del país</t>
  </si>
  <si>
    <t>Transporte en el exterior</t>
  </si>
  <si>
    <t>Viáticos en el exterior</t>
  </si>
  <si>
    <t>SEGUROS, REASEGUROS Y OTRAS OBLIGACIONES</t>
  </si>
  <si>
    <t xml:space="preserve">Seguros </t>
  </si>
  <si>
    <t xml:space="preserve">Reaseguros </t>
  </si>
  <si>
    <t>Obligaciones por contratos de seguros</t>
  </si>
  <si>
    <t>CAPACITACIÓN Y PROTOCOLO</t>
  </si>
  <si>
    <t>Actividades de capacitación</t>
  </si>
  <si>
    <t xml:space="preserve">Actividades protocolarias y sociales </t>
  </si>
  <si>
    <t>Gastos de representación institucional</t>
  </si>
  <si>
    <t>MANTENIMIENTO Y REPARACIÓN</t>
  </si>
  <si>
    <t>Otras TRANSF. a personas</t>
  </si>
  <si>
    <t>TRANSF. corrientes a asociaciones</t>
  </si>
  <si>
    <t xml:space="preserve">TRANSF. corrientes a fundaciones          </t>
  </si>
  <si>
    <t>TRANSF. corrientes a cooperativas</t>
  </si>
  <si>
    <t>TRANSF. corrientes a otras entidades privadas sin fines de lucro</t>
  </si>
  <si>
    <t>TRANSF. corrientes a empresas privadas</t>
  </si>
  <si>
    <t>TRANSF. CORRIENTES AL SECTOR EXTERNO</t>
  </si>
  <si>
    <t>DETALLE DEL OBJETO DEL GASTO POR PARTIDA</t>
  </si>
  <si>
    <t>1</t>
  </si>
  <si>
    <t>Contribución Patronal al Seguro de Salud de la Caja Costarricense de Seguro Social</t>
  </si>
  <si>
    <t>A AUMENTAR</t>
  </si>
  <si>
    <t xml:space="preserve">Contribución Patronal al Instituto Mixto de Ayuda Social </t>
  </si>
  <si>
    <t xml:space="preserve">Contribución Patronal al Instituto Nacional de Aprendizaje  </t>
  </si>
  <si>
    <t>Materiales y productos minerales y asfálticos</t>
  </si>
  <si>
    <t>Madera y sus derivados</t>
  </si>
  <si>
    <t>Materiales y productos eléctricos, telefónicos y de cómputo</t>
  </si>
  <si>
    <t>Materiales y productos de vidrio</t>
  </si>
  <si>
    <t>Materiales y productos de plástico</t>
  </si>
  <si>
    <t>Otros materiales y productos de uso en la construcción</t>
  </si>
  <si>
    <t>DETALLE DEL OBJETO DEL GASTO POR SUBPARTIDA</t>
  </si>
  <si>
    <t>1120</t>
  </si>
  <si>
    <t/>
  </si>
  <si>
    <t>2210</t>
  </si>
  <si>
    <t>2110</t>
  </si>
  <si>
    <t>2150</t>
  </si>
  <si>
    <t>1320</t>
  </si>
  <si>
    <t>1330</t>
  </si>
  <si>
    <t>4000</t>
  </si>
  <si>
    <t>CE</t>
  </si>
  <si>
    <t>CO</t>
  </si>
  <si>
    <t>HERRAMIENTAS, REPUESTOS Y ACCESORIOS</t>
  </si>
  <si>
    <t>Herramientas e instrumentos</t>
  </si>
  <si>
    <t>Repuestos y accesorios</t>
  </si>
  <si>
    <t>BIENES PARA LA PRODUCCIÓN Y COMERCIALIZACIÓN</t>
  </si>
  <si>
    <t>Contribución Patronal a otros fondos administrados por entes privados</t>
  </si>
  <si>
    <t xml:space="preserve">SERVICIOS </t>
  </si>
  <si>
    <t xml:space="preserve">ALQUILERES </t>
  </si>
  <si>
    <t>Alquiler de edificios, locales y terrenos</t>
  </si>
  <si>
    <t>Alquiler de maquinaria, equipo y mobiliario</t>
  </si>
  <si>
    <t>Alquiler de equipo de cómputo</t>
  </si>
  <si>
    <t>Alquileres y derechos para telecomunicaciones</t>
  </si>
  <si>
    <t>TOTAL DE INGRESOS</t>
  </si>
  <si>
    <t>Servicios en ciencias económicas y sociales</t>
  </si>
  <si>
    <t>Servicios de desarrollo de sistemas informáticos</t>
  </si>
  <si>
    <t xml:space="preserve">Servicios generales </t>
  </si>
  <si>
    <t>Otros servicios de gestión y apoyo</t>
  </si>
  <si>
    <t>GASTOS DE VIAJE Y DE TRANSPORTE</t>
  </si>
  <si>
    <t>Transporte dentro del país</t>
  </si>
  <si>
    <t>Intereses sobre préstamos de Instituciones Descentralizadas  no Empresariales</t>
  </si>
  <si>
    <t>Intereses sobre préstamos de Gobiernos Locales</t>
  </si>
  <si>
    <t>Intereses sobre préstamos de Empresas Públicas no Financieras</t>
  </si>
  <si>
    <t xml:space="preserve">Intereses sobre préstamos de  Instituciones Públicas Financieras   </t>
  </si>
  <si>
    <t>Intereses sobre préstamos del Sector Privado</t>
  </si>
  <si>
    <t>INTERESES SOBRE OTRAS OBLIGACIONES</t>
  </si>
  <si>
    <t>Intereses sobre depósitos bancarios a la vista</t>
  </si>
  <si>
    <t>Mantenimiento de edificios y locales</t>
  </si>
  <si>
    <t>Mantenimiento de vías de comunicación</t>
  </si>
  <si>
    <t>Mantenimiento de instalaciones y otras obras</t>
  </si>
  <si>
    <t>Mantenimiento y reparación de maquinaria y equipo de producción</t>
  </si>
  <si>
    <t>Mantenimiento y reparación de equipo de transporte</t>
  </si>
  <si>
    <t>Mantenimiento y reparación de equipo de comunicación</t>
  </si>
  <si>
    <t>REMUNERACIONES</t>
  </si>
  <si>
    <t>REMUNERACIONES BÁSICAS</t>
  </si>
  <si>
    <t xml:space="preserve">Sueldos para cargos fijos </t>
  </si>
  <si>
    <t>Jornales</t>
  </si>
  <si>
    <t>Servicios especiales</t>
  </si>
  <si>
    <t>Sueldos a base de comisión</t>
  </si>
  <si>
    <t xml:space="preserve">Suplencias </t>
  </si>
  <si>
    <t>REMUNERACIONES EVENTUALES</t>
  </si>
  <si>
    <t>Tiempo extraordinario</t>
  </si>
  <si>
    <t>Recargo de funciones</t>
  </si>
  <si>
    <t>Disponibilidad laboral</t>
  </si>
  <si>
    <t>Compensación de vacaciones</t>
  </si>
  <si>
    <t>Dietas</t>
  </si>
  <si>
    <t>INCENTIVOS SALARIALES</t>
  </si>
  <si>
    <t>Retribución por años servidos</t>
  </si>
  <si>
    <t>Restricción al ejercicio liberal de la profesión</t>
  </si>
  <si>
    <t>Decimotercer mes</t>
  </si>
  <si>
    <t>Salario escolar</t>
  </si>
  <si>
    <t>Otros incentivos salariales</t>
  </si>
  <si>
    <t>REMUNERACIONES DIVERSAS</t>
  </si>
  <si>
    <t>Gastos de representación personal</t>
  </si>
  <si>
    <t>Otras remuneraciones</t>
  </si>
  <si>
    <t>ALIMENTOS Y PRODUCTOS AGROPECUARIOS</t>
  </si>
  <si>
    <t>Productos pecuarios y otras especies</t>
  </si>
  <si>
    <t>Productos agroforestales</t>
  </si>
  <si>
    <t>Alimentos y bebidas</t>
  </si>
  <si>
    <t>Alimentos para animales</t>
  </si>
  <si>
    <t>Materiales y productos metálicos</t>
  </si>
  <si>
    <t>Obras marítimas y fluviales</t>
  </si>
  <si>
    <t>Aeropuertos</t>
  </si>
  <si>
    <t>Obras urbanísticas</t>
  </si>
  <si>
    <t>Instalaciones</t>
  </si>
  <si>
    <t>Otras construcciones adiciones y mejoras</t>
  </si>
  <si>
    <t>MAQUINARIA, EQUIPO Y MOBILIARIO</t>
  </si>
  <si>
    <t>Maquinaria y equipo para la producción</t>
  </si>
  <si>
    <t>Equipo de transporte</t>
  </si>
  <si>
    <t>Equipo de comunicación</t>
  </si>
  <si>
    <t>Equipo y mobiliario de oficina</t>
  </si>
  <si>
    <t>Materia prima</t>
  </si>
  <si>
    <t>Productos terminados</t>
  </si>
  <si>
    <t>Energía eléctrica</t>
  </si>
  <si>
    <t>Otros bienes para la producción y comercialización</t>
  </si>
  <si>
    <t>ÚTILES, MATERIALES Y SUMINISTROS DIVERSOS</t>
  </si>
  <si>
    <t>Útiles y materiales de oficina y cómputo</t>
  </si>
  <si>
    <t>Útiles y materiales médico, hospitalario y de investigación</t>
  </si>
  <si>
    <t>Productos de papel, cartón e impresos</t>
  </si>
  <si>
    <t>Otros alquileres</t>
  </si>
  <si>
    <t>SERVICIOS BÁSICOS</t>
  </si>
  <si>
    <t xml:space="preserve">Servicio de agua y alcantarillado </t>
  </si>
  <si>
    <t>Servicio de energía eléctrica</t>
  </si>
  <si>
    <t>Servicio de correo</t>
  </si>
  <si>
    <t>Servicio de telecomunicaciones</t>
  </si>
  <si>
    <t xml:space="preserve">Otros servicios básicos </t>
  </si>
  <si>
    <t>SERVICIOS COMERCIALES Y FINANCIEROS</t>
  </si>
  <si>
    <t xml:space="preserve">Información </t>
  </si>
  <si>
    <t>Publicidad y propaganda</t>
  </si>
  <si>
    <t>Impresión, encuadernación y otros</t>
  </si>
  <si>
    <t>Transporte de bienes</t>
  </si>
  <si>
    <t>Servicios aduaneros</t>
  </si>
  <si>
    <t>Comisiones y gastos por servicios financieros y comerciales</t>
  </si>
  <si>
    <t>Servicios de transferencia electrónica de información</t>
  </si>
  <si>
    <t>SERVICIOS DE GESTIÓN Y APOYO</t>
  </si>
  <si>
    <t>Servicios médicos y de laboratorio</t>
  </si>
  <si>
    <t xml:space="preserve">Servicios jurídicos </t>
  </si>
  <si>
    <t>Servicios de ingeniería</t>
  </si>
  <si>
    <t>Intereses sobre títulos valores internos de corto plazo</t>
  </si>
  <si>
    <t>Intereses sobre títulos valores internos de largo plazo</t>
  </si>
  <si>
    <t>INTERESES SOBRE PRÉSTAMOS</t>
  </si>
  <si>
    <t xml:space="preserve">Intereses sobre préstamos del Gobierno Central </t>
  </si>
  <si>
    <t>Intereses sobre préstamos de Órganos Desconcentrados</t>
  </si>
  <si>
    <t>Adquisición de valores de Gobiernos Locales</t>
  </si>
  <si>
    <t>Adquisición de valores de Empresas Públicas no Financieras</t>
  </si>
  <si>
    <t xml:space="preserve">Adquisición de valores de Instituciones Públicas  Financieras </t>
  </si>
  <si>
    <t>Adquisición de valores del Sector Privado</t>
  </si>
  <si>
    <t>Adquisición de valores del Sector Externo</t>
  </si>
  <si>
    <t xml:space="preserve">AMORTIZACION </t>
  </si>
  <si>
    <t>AMORTIZACIÓN DE TÍTULOS VALORES</t>
  </si>
  <si>
    <t>Intereses sobre otras obligaciones</t>
  </si>
  <si>
    <t>Intereses sobre títulos valores del sector externo de corto plazo</t>
  </si>
  <si>
    <t>Intereses sobre títulos valores del sector externo de largo plazo</t>
  </si>
  <si>
    <t>Intereses sobre préstamos del Sector Externo</t>
  </si>
  <si>
    <t>TRANSFERENCIAS CORRIENTES</t>
  </si>
  <si>
    <t>Dividendos</t>
  </si>
  <si>
    <t>Mantenimiento y reparación de equipo y mobiliario de oficina</t>
  </si>
  <si>
    <t>Mantenimiento y reparación de equipo de cómputo y  sistemas de informacion</t>
  </si>
  <si>
    <t>0 0 1</t>
  </si>
  <si>
    <t>0 02</t>
  </si>
  <si>
    <t>0 03</t>
  </si>
  <si>
    <t>0 04</t>
  </si>
  <si>
    <t>0 05</t>
  </si>
  <si>
    <t>0 99</t>
  </si>
  <si>
    <t>1 01</t>
  </si>
  <si>
    <t>1 02</t>
  </si>
  <si>
    <t>1 03</t>
  </si>
  <si>
    <t>1 04</t>
  </si>
  <si>
    <t>1 05</t>
  </si>
  <si>
    <t>1 06</t>
  </si>
  <si>
    <t>1 07</t>
  </si>
  <si>
    <t>1 08</t>
  </si>
  <si>
    <t>1 09</t>
  </si>
  <si>
    <t>1 99</t>
  </si>
  <si>
    <t>2 01</t>
  </si>
  <si>
    <t>2 02</t>
  </si>
  <si>
    <t>2 03</t>
  </si>
  <si>
    <t>2 04</t>
  </si>
  <si>
    <t>2 05</t>
  </si>
  <si>
    <t>2 99</t>
  </si>
  <si>
    <t>3 01</t>
  </si>
  <si>
    <t>3 02</t>
  </si>
  <si>
    <t>3 03</t>
  </si>
  <si>
    <t>3 04</t>
  </si>
  <si>
    <t>4 01</t>
  </si>
  <si>
    <t>4 02</t>
  </si>
  <si>
    <t>4 99</t>
  </si>
  <si>
    <t>5 01</t>
  </si>
  <si>
    <t>5 02</t>
  </si>
  <si>
    <t>5 03</t>
  </si>
  <si>
    <t>5 99</t>
  </si>
  <si>
    <t>6 01</t>
  </si>
  <si>
    <t>6 02</t>
  </si>
  <si>
    <t>6 03</t>
  </si>
  <si>
    <t>6 04</t>
  </si>
  <si>
    <t>6 05</t>
  </si>
  <si>
    <t>6 06</t>
  </si>
  <si>
    <t>6 07</t>
  </si>
  <si>
    <t>7 01</t>
  </si>
  <si>
    <t>7 02</t>
  </si>
  <si>
    <t>7 03</t>
  </si>
  <si>
    <t>7 04</t>
  </si>
  <si>
    <t>7 05</t>
  </si>
  <si>
    <t>8 01</t>
  </si>
  <si>
    <t>8 02</t>
  </si>
  <si>
    <t>9 01</t>
  </si>
  <si>
    <t>9 02</t>
  </si>
  <si>
    <t>024</t>
  </si>
  <si>
    <t>021</t>
  </si>
  <si>
    <t>028</t>
  </si>
  <si>
    <t>Mantenimiento y reparación de otros equipos</t>
  </si>
  <si>
    <t>SERVICIOS DIVERSOS</t>
  </si>
  <si>
    <t>Servicios de regulación</t>
  </si>
  <si>
    <t>Intereses moratorios y multas</t>
  </si>
  <si>
    <t>Gastos de oficinas en el exterior</t>
  </si>
  <si>
    <t>Gastos de misiones especiales en el exterior</t>
  </si>
  <si>
    <t>Deducibles</t>
  </si>
  <si>
    <t>Otros servicios no especificados</t>
  </si>
  <si>
    <t>MATERIALES Y SUMINISTROS</t>
  </si>
  <si>
    <t>PRODUCTOS QUÍMICOS Y CONEXOS</t>
  </si>
  <si>
    <t>Combustibles y lubricantes</t>
  </si>
  <si>
    <t>Productos farmacéuticos y medicinales</t>
  </si>
  <si>
    <t>Productos veterinarios</t>
  </si>
  <si>
    <t xml:space="preserve">Tintas, pinturas y diluyentes </t>
  </si>
  <si>
    <t>Otros productos químicos</t>
  </si>
  <si>
    <t>Indemnizaciones</t>
  </si>
  <si>
    <t>Reintegros o devoluciones</t>
  </si>
  <si>
    <t>2</t>
  </si>
  <si>
    <t>BIENES DURADEROS</t>
  </si>
  <si>
    <t>CONSTRUCCIONES, ADICIONES Y MEJORAS</t>
  </si>
  <si>
    <t>Edificios</t>
  </si>
  <si>
    <t>Vías de comunicación terrestre</t>
  </si>
  <si>
    <t>Vías férreas</t>
  </si>
  <si>
    <t>03</t>
  </si>
  <si>
    <t>Equipo y programas de  cómputo</t>
  </si>
  <si>
    <t>Equipo sanitario, de laboratorio e investigación</t>
  </si>
  <si>
    <t>Equipo y mobiliario educacional, deportivo y recreativo</t>
  </si>
  <si>
    <t>Maquinaria y equipo diverso</t>
  </si>
  <si>
    <t>BIENES DURADEROS DIVERSOS</t>
  </si>
  <si>
    <t>Semovientes</t>
  </si>
  <si>
    <t>BIENES PREEXISTENTES</t>
  </si>
  <si>
    <t>Terrenos</t>
  </si>
  <si>
    <t>Edificios preexistentes</t>
  </si>
  <si>
    <t>Textiles y vestuario</t>
  </si>
  <si>
    <t>Útiles y materiales de limpieza</t>
  </si>
  <si>
    <t>Útiles y materiales de resguardo y seguridad</t>
  </si>
  <si>
    <t>Útiles y materiales de cocina y comedor</t>
  </si>
  <si>
    <t>Otros útiles, materiales y suministros</t>
  </si>
  <si>
    <t xml:space="preserve">INTERESES Y COMISIONES </t>
  </si>
  <si>
    <t>COMISIONES Y OTROS GASTOS</t>
  </si>
  <si>
    <t>Comisiones y otros gastos sobre títulos valores internos</t>
  </si>
  <si>
    <t>Comisiones  y otros gastos sobre títulos valores del sector externo</t>
  </si>
  <si>
    <t>Comisiones y otros gastos sobre préstamos internos</t>
  </si>
  <si>
    <t>Comisiones y otros gastos sobre préstamos del sector externo</t>
  </si>
  <si>
    <t>Diferencias por tipo de cambio</t>
  </si>
  <si>
    <t>CUENTAS ESPECIALES</t>
  </si>
  <si>
    <t>CUENTAS ESPECIALES DIVERSAS</t>
  </si>
  <si>
    <t>Gastos confidenciales</t>
  </si>
  <si>
    <t>INTERESES SOBRE TÍTULOS VALORES</t>
  </si>
  <si>
    <t>Préstamos a Instituciones Públicas Financieras</t>
  </si>
  <si>
    <t>Préstamos al Sector Privado</t>
  </si>
  <si>
    <t>Préstamos al  Sector Externo</t>
  </si>
  <si>
    <t>ADQUISICIÓN DE VALORES</t>
  </si>
  <si>
    <t>Adquisición de valores del Gobierno Central</t>
  </si>
  <si>
    <t>Adquisición de valores de Órganos Desconcentrados</t>
  </si>
  <si>
    <t>Adquisición de valores de Instituciones Descentralizadas no Empresariales</t>
  </si>
  <si>
    <t>09</t>
  </si>
  <si>
    <t>Amortización de títulos valores internos de corto plazo</t>
  </si>
  <si>
    <t>Amortización de títulos valores internos de largo plazo</t>
  </si>
  <si>
    <t>AMORTIZACIÓN DE PRÉSTAMOS</t>
  </si>
  <si>
    <t>Amortización de préstamos del  Gobierno Central</t>
  </si>
  <si>
    <t>Amortización de préstamos de Órganos Desconcentrados</t>
  </si>
  <si>
    <t>Fondos en fideicomiso para gasto corriente</t>
  </si>
  <si>
    <t>Impuestos por transferir</t>
  </si>
  <si>
    <t>IMPUESTOS</t>
  </si>
  <si>
    <t>Impuestos sobre ingresos y utilidades</t>
  </si>
  <si>
    <t xml:space="preserve">Impuestos sobre bienes inmuebles          </t>
  </si>
  <si>
    <t>Impuestos de patentes</t>
  </si>
  <si>
    <t>Otros impuestos</t>
  </si>
  <si>
    <t>Becas a funcionarios</t>
  </si>
  <si>
    <t>Becas a terceras personas</t>
  </si>
  <si>
    <t xml:space="preserve">Ayudas a funcionarios </t>
  </si>
  <si>
    <t xml:space="preserve">PRESTACIONES </t>
  </si>
  <si>
    <t>Prestaciones legales</t>
  </si>
  <si>
    <t xml:space="preserve">Pensiones y jubilaciones contributivas </t>
  </si>
  <si>
    <t xml:space="preserve">Pensiones   no contributivas </t>
  </si>
  <si>
    <t>Decimotercer mes de jubilaciones y pensiones</t>
  </si>
  <si>
    <t>Cuota patronal de pensiones y jubilaciones, contributivas y no contributivas</t>
  </si>
  <si>
    <t>Otras prestaciones a terceras personas</t>
  </si>
  <si>
    <t>Sumas con destino específico sin asignación presupuestaria</t>
  </si>
  <si>
    <t>C</t>
  </si>
  <si>
    <t>SC</t>
  </si>
  <si>
    <t>FF</t>
  </si>
  <si>
    <t>00</t>
  </si>
  <si>
    <t>000</t>
  </si>
  <si>
    <t>INGRESOS CORRIENTES</t>
  </si>
  <si>
    <t>01</t>
  </si>
  <si>
    <t>02</t>
  </si>
  <si>
    <t>12</t>
  </si>
  <si>
    <t>13</t>
  </si>
  <si>
    <t>Otras obras preexistentes</t>
  </si>
  <si>
    <t>Bienes intangibles</t>
  </si>
  <si>
    <t>Piezas y obras de colección</t>
  </si>
  <si>
    <t>Otros bienes duraderos</t>
  </si>
  <si>
    <t xml:space="preserve">Fondos en fideicomiso para gasto de capital </t>
  </si>
  <si>
    <t>ACTIVOS FINANCIEROS</t>
  </si>
  <si>
    <t>PRÉSTAMOS</t>
  </si>
  <si>
    <t>Préstamos al Gobierno Central</t>
  </si>
  <si>
    <t>Préstamos a Órganos Desconcentrados</t>
  </si>
  <si>
    <t>Préstamos a Instituciones Descentralizadas no  Empresariales</t>
  </si>
  <si>
    <t>Préstamos a Gobiernos Locales</t>
  </si>
  <si>
    <t>Préstamos a Empresas Públicas no Financieras</t>
  </si>
  <si>
    <t>04</t>
  </si>
  <si>
    <t>05</t>
  </si>
  <si>
    <t>3</t>
  </si>
  <si>
    <t>0</t>
  </si>
  <si>
    <t>Amortización de préstamos de Instituciones Descentralizadas no Empresariales</t>
  </si>
  <si>
    <t>Amortización de préstamos de  Gobiernos Locales</t>
  </si>
  <si>
    <t>Amortización de préstamos de Empresas Públicas no Financieras</t>
  </si>
  <si>
    <t xml:space="preserve">Amortización de préstamos de Instituciones Públicas Financieras </t>
  </si>
  <si>
    <t>Amortización de préstamos del Sector Privado</t>
  </si>
  <si>
    <t>Amortización de títulos valores del sector externo de corto plazo</t>
  </si>
  <si>
    <t>Amortización de títulos valores del sector externo de largo plazo</t>
  </si>
  <si>
    <t>Amortización de préstamos de Sector Externo</t>
  </si>
  <si>
    <t>OTROS ACTIVOS FINANCIEROS</t>
  </si>
  <si>
    <t>Aportes de Capital a Empresas</t>
  </si>
  <si>
    <t>Otros activos financieros</t>
  </si>
  <si>
    <t>SUMAS SIN ASIGNACIÓN PRESUPUESTARIA</t>
  </si>
  <si>
    <t>Sumas libres sin asignación presupuestaria</t>
  </si>
  <si>
    <t>06</t>
  </si>
  <si>
    <t>07</t>
  </si>
  <si>
    <t>08</t>
  </si>
  <si>
    <t>10</t>
  </si>
  <si>
    <t>11</t>
  </si>
  <si>
    <t>RENTA DE ACTIVOS FINANCIEROS</t>
  </si>
  <si>
    <t>4</t>
  </si>
  <si>
    <t>9</t>
  </si>
  <si>
    <t>INGRESOS NO TRIBUTARIOS</t>
  </si>
  <si>
    <t>VENTA DE BIENES Y SERVICIOS</t>
  </si>
  <si>
    <t>VENTA DE SERVICIOS</t>
  </si>
  <si>
    <t>002</t>
  </si>
  <si>
    <t>CONSOLIDADO GENERAL</t>
  </si>
  <si>
    <t>046</t>
  </si>
  <si>
    <t>043</t>
  </si>
  <si>
    <t>PROGRAMA 630</t>
  </si>
  <si>
    <t>Intereses s/cuentas corrientes y otros depósitos en Bancos Estatales</t>
  </si>
  <si>
    <t>Viáticos tabla dentro del país</t>
  </si>
  <si>
    <t>Consejo Técnico de Asistencia Médico Social (CTAMS)</t>
  </si>
  <si>
    <t>Fondo de las Naciones Unidas para la Infancia (UNICEF)</t>
  </si>
  <si>
    <t>048</t>
  </si>
  <si>
    <t xml:space="preserve"> </t>
  </si>
  <si>
    <t xml:space="preserve">AREA DE PRESUPUESTACION, CUSTODIA Y NORMALIZACION </t>
  </si>
  <si>
    <t>DIRECCION FINANCIERA, BIENES Y SERVICIOS</t>
  </si>
  <si>
    <t>TRANSFERENCIAS CORRIENTES DEL SECTOR PRIVADO</t>
  </si>
  <si>
    <t>48</t>
  </si>
  <si>
    <t>49</t>
  </si>
  <si>
    <t>50</t>
  </si>
  <si>
    <t>Fondo Naciones Unidas para la  Infancia UNICEF</t>
  </si>
  <si>
    <t>Transf. Corriente Gobierno de España</t>
  </si>
  <si>
    <t>Transf. Corriente de Uruguay</t>
  </si>
  <si>
    <t>60401 01117</t>
  </si>
  <si>
    <t>ADE. San Rafael de Guatuso RHN</t>
  </si>
  <si>
    <t>ADE. LOS CHILES RHN</t>
  </si>
  <si>
    <t>ADE. UPALA RHN</t>
  </si>
  <si>
    <t>60401 01116</t>
  </si>
  <si>
    <t>60401 01500</t>
  </si>
  <si>
    <t>Transfererencias corrientes de Gobiernos Extranjeros</t>
  </si>
  <si>
    <t>Organización Panamericana de la Salud (OPS)</t>
  </si>
  <si>
    <t>TRANSF. corrientes a Órganos Desconcentrados (CTAMS)</t>
  </si>
  <si>
    <t>TRANSFERENCIAS DE CAPITAL</t>
  </si>
  <si>
    <t>TRANSFERENCIAS DE CAPITAL DEL SECTOR PUBLICO</t>
  </si>
  <si>
    <t>Transferencias de capital de Organos Desconcentrados</t>
  </si>
  <si>
    <t>Reintegros o devoluciones (Registros Sanitarios)</t>
  </si>
  <si>
    <t>011</t>
  </si>
  <si>
    <t>70301 01117</t>
  </si>
  <si>
    <t>70301 01120</t>
  </si>
  <si>
    <t>ADE. Río Celeste de Guatuso RHN</t>
  </si>
  <si>
    <t>70301 01116</t>
  </si>
  <si>
    <t>ADE. Los Chiles RHN</t>
  </si>
  <si>
    <t>70301 01500</t>
  </si>
  <si>
    <t>ADE. Upala RCH</t>
  </si>
  <si>
    <t>70301 01119</t>
  </si>
  <si>
    <t>ADE. Katira de Guatuso RHN</t>
  </si>
  <si>
    <t>70301 01118</t>
  </si>
  <si>
    <t>ADE. Palenque Margarita RHN</t>
  </si>
  <si>
    <t>70301 01551</t>
  </si>
  <si>
    <t>ADE. Medio Queso, Santa Fé y Coquitales RHN</t>
  </si>
  <si>
    <t>70301 01196</t>
  </si>
  <si>
    <t>ADE. Santa Clara RCH</t>
  </si>
  <si>
    <t>Mant. y rep. de equipo de cómputo y  sistemas de informacion</t>
  </si>
  <si>
    <t xml:space="preserve">Superávit libre Fideicomiso (CTAMS) </t>
  </si>
  <si>
    <t>Transf. corrientes a organismos internacionales (OPS)</t>
  </si>
  <si>
    <t>Sumas con destino específico sin asignación presupuestaria
(JPS Ley 8718)</t>
  </si>
  <si>
    <t>Sumas con destino específico sin asignación presupuestaria
(Río Azul)</t>
  </si>
  <si>
    <t>Sumas con destino específico sin asignación presupuestaria
(Donación Gobierno España)</t>
  </si>
  <si>
    <t>Sumas con destino específico sin asignación presupuestaria
(Donación Gobierno Uruguay)</t>
  </si>
  <si>
    <t>Sumas con destino específico sin asignación presupuestaria (Productos Higiénicos y Cosméticos)</t>
  </si>
  <si>
    <t>AREA DE PRESUPUESTACION, CUSTODIA Y NORMALIZACION</t>
  </si>
  <si>
    <t>FIDEICOMISO 872 MINISTERIO DE SALUD-CTAMS-BANCO NACIONAL DE COSTA RICA</t>
  </si>
  <si>
    <t>EN COLONES CORRIENTES</t>
  </si>
  <si>
    <t>045</t>
  </si>
  <si>
    <t>Transferencias del Sector Privado</t>
  </si>
  <si>
    <t>GESTION INSTRAINSTITUCIONAL</t>
  </si>
  <si>
    <t>TOTAL ORIGENES</t>
  </si>
  <si>
    <t>TOTAL APLICACIONES</t>
  </si>
  <si>
    <t>Ingresos Varios No Especificados</t>
  </si>
  <si>
    <t>GESTION INTRAINSTITUCIONAL</t>
  </si>
  <si>
    <t>001 001</t>
  </si>
  <si>
    <t>900 002</t>
  </si>
  <si>
    <t>001 002</t>
  </si>
  <si>
    <t>921 006</t>
  </si>
  <si>
    <t>001 007</t>
  </si>
  <si>
    <t>001 022</t>
  </si>
  <si>
    <t>001 011</t>
  </si>
  <si>
    <t>001 012</t>
  </si>
  <si>
    <t>921 005</t>
  </si>
  <si>
    <t>921 008</t>
  </si>
  <si>
    <t>921 010</t>
  </si>
  <si>
    <t>921 007</t>
  </si>
  <si>
    <t>921 011</t>
  </si>
  <si>
    <t>001</t>
  </si>
  <si>
    <t>OTROS INGRESOS NO TRIBUTARIOS</t>
  </si>
  <si>
    <t>007</t>
  </si>
  <si>
    <t>012</t>
  </si>
  <si>
    <t>022</t>
  </si>
  <si>
    <t>900</t>
  </si>
  <si>
    <t>921</t>
  </si>
  <si>
    <t>005</t>
  </si>
  <si>
    <t>006</t>
  </si>
  <si>
    <t>008</t>
  </si>
  <si>
    <t>010</t>
  </si>
  <si>
    <t>Superávit Específico Fideicomiso - Río Azul</t>
  </si>
  <si>
    <t>Superávit Específico Fideicomiso - Prod. Higiénicos y Cosméticos</t>
  </si>
  <si>
    <t>Superávit Específico Fideicomiso - BID</t>
  </si>
  <si>
    <t>Superávit Específico Fideicomiso - Gobierno España</t>
  </si>
  <si>
    <t>Superávit Específico Fideicomiso - Gobierno Uruguay</t>
  </si>
  <si>
    <t>Superávit Específico Fideicomiso - JPS</t>
  </si>
  <si>
    <t>CLASIFICACIÓN ECONÓMICA DE LOS INGRESOS</t>
  </si>
  <si>
    <t>1.3.9.9.00.00.0.0.001.007</t>
  </si>
  <si>
    <t>1.3.1.3.02.09.0.0.001.001</t>
  </si>
  <si>
    <t>FF 001.007 Ingresos Varios No Especificados</t>
  </si>
  <si>
    <t>FF 001.011 Consejo Técnico de Asistencia Médico Social - CTAMS</t>
  </si>
  <si>
    <t>1.4.1.2.00.00.0.0.001.011</t>
  </si>
  <si>
    <t>1.4.1.2.00.00.0.0.001.012</t>
  </si>
  <si>
    <t>1.4.3.1.00.00.0.0.001.022</t>
  </si>
  <si>
    <t xml:space="preserve">FF 001.012 Consejo Técnico de Asistencia Médico Social - CTAMS (Río Azul) </t>
  </si>
  <si>
    <t>FF 001.022 Organización Panamericana de la Salud (OPS)</t>
  </si>
  <si>
    <t>Sub total FF 001.007</t>
  </si>
  <si>
    <t>Sub total FF 001.011</t>
  </si>
  <si>
    <t>Sub total FF 001.012</t>
  </si>
  <si>
    <t>Sub total FF 001.022</t>
  </si>
  <si>
    <t>Sub total FF 900.002</t>
  </si>
  <si>
    <t>FF 921.005 Superávit Específico Fideicomiso - Río Azul</t>
  </si>
  <si>
    <t>3.3.2.0.00.00.0.0.921.005</t>
  </si>
  <si>
    <t>Sub total FF 921.005</t>
  </si>
  <si>
    <t>FF 921.006 Superávit Específico Fideicomiso - JPS</t>
  </si>
  <si>
    <t>Sub total FF 921.006</t>
  </si>
  <si>
    <t>3.3.2.0.00.00.0.0.921.006</t>
  </si>
  <si>
    <t>FF 921.007 Superávit Específico Fideicomiso - Productos Higiénicos y Cosméticos</t>
  </si>
  <si>
    <t>Sub total FF 921.007</t>
  </si>
  <si>
    <t>3.3.2.0.00.00.0.0.921.007</t>
  </si>
  <si>
    <t>FF 921.008 Superávit Específico Fideicomiso - BID</t>
  </si>
  <si>
    <t>3.3.2.0.00.00.0.0.921.008</t>
  </si>
  <si>
    <t>Sub total FF 921.008</t>
  </si>
  <si>
    <t>3.3.2.0.00.00.0.0.921.010</t>
  </si>
  <si>
    <t>3.3.2.0.00.00.0.0.921.011</t>
  </si>
  <si>
    <t>Sub total FF 921.011</t>
  </si>
  <si>
    <t>Sub total FF 921.010</t>
  </si>
  <si>
    <t>FF 921.010 Superávit Específico Fideicomiso - Gobierno de España</t>
  </si>
  <si>
    <t>FF 921.011 Superávit Específico Fideicomiso - Gobierno de Uruguay</t>
  </si>
  <si>
    <t>Sub total FF 001.001</t>
  </si>
  <si>
    <t>Proyección Ingresos</t>
  </si>
  <si>
    <t>Disponible</t>
  </si>
  <si>
    <t>013</t>
  </si>
  <si>
    <t>Consejo Técnico de Asistencia Médico Social - JPS</t>
  </si>
  <si>
    <t>FF 001.013 Consejo Técnico de Asistencia Médico Social - JPS</t>
  </si>
  <si>
    <t>Sub total FF 001.013</t>
  </si>
  <si>
    <t>1.4.1.2.00.00.0.0.001.013</t>
  </si>
  <si>
    <t>004</t>
  </si>
  <si>
    <t>Superávit Específico Fideicomiso</t>
  </si>
  <si>
    <t>FF 921.004 Superávit Específico Fideicomiso</t>
  </si>
  <si>
    <t>3.3.2.0.00.00.0.0.921.004</t>
  </si>
  <si>
    <t>Servicios Médicos y de Laboratorio</t>
  </si>
  <si>
    <t>PROGRAMA 631</t>
  </si>
  <si>
    <t>RECTORIA DE LA PRODUCCIÓN SOCIAL DE LA SALUD</t>
  </si>
  <si>
    <t>Control</t>
  </si>
  <si>
    <t>PROGRAMA 631
RECTORÍA DE LA PRODUCCIÓN SOCIAL DE LA SALUD</t>
  </si>
  <si>
    <t>ORIGENES</t>
  </si>
  <si>
    <t>APLICACIONES</t>
  </si>
  <si>
    <t>001 013</t>
  </si>
  <si>
    <t>Control:</t>
  </si>
  <si>
    <t>Porcentaje en la 9</t>
  </si>
  <si>
    <t>921 004</t>
  </si>
  <si>
    <t>Sumas con destino específico sin asignación presupuestaria
(Fideicomiso)</t>
  </si>
  <si>
    <t>Mantenimiento y reparación de equipo de cómputo y  sist. informacion</t>
  </si>
  <si>
    <t>001 033</t>
  </si>
  <si>
    <t>Sumas con destino específico sin asignación presupuestaria
(OCIS-JPS Ley 8718)</t>
  </si>
  <si>
    <t>Sumas con destino específico sin asignación presupuestaria
(CTAMS-JPS Ley 8718)</t>
  </si>
  <si>
    <t>FF 001.033 Oficina de Cooperación Internacional de la Salud - JPS</t>
  </si>
  <si>
    <t>1.4.1.2.00.00.0.0.001.033</t>
  </si>
  <si>
    <t>Sumas con destino específico sin asignación presupuestaria
Productos Higiénicos y Cosméticos)</t>
  </si>
  <si>
    <t xml:space="preserve"> 001 001</t>
  </si>
  <si>
    <t>Sub total FF 001.033</t>
  </si>
  <si>
    <t>Oficina de Cooperación Intl. de la Salud - JPS</t>
  </si>
  <si>
    <t>Consejo Técnico de Asistencia Médico Social</t>
  </si>
  <si>
    <t>Consejo Técnico de Asistencia Médico Social - Río Azul</t>
  </si>
  <si>
    <t>Ejecución División Administrativa</t>
  </si>
  <si>
    <t>Otras Direcciones Rectoría de la Salud</t>
  </si>
  <si>
    <t>V</t>
  </si>
  <si>
    <t>Víaticos dentro del país</t>
  </si>
  <si>
    <t>Materiales</t>
  </si>
  <si>
    <t>Servicios</t>
  </si>
  <si>
    <t>Rebajar de</t>
  </si>
  <si>
    <t>1-04-99</t>
  </si>
  <si>
    <t>2-99-01</t>
  </si>
  <si>
    <t>2-99-03</t>
  </si>
  <si>
    <t>2-03-03</t>
  </si>
  <si>
    <t>2-03-04</t>
  </si>
  <si>
    <t>2-99-04</t>
  </si>
  <si>
    <t>2-99-05</t>
  </si>
  <si>
    <t>001 039</t>
  </si>
  <si>
    <t>039</t>
  </si>
  <si>
    <t>Ingresos por Registros y Permisos Sanitarios</t>
  </si>
  <si>
    <t>FF 001.039 Ingresos por Registros y Permisos Sanitarios</t>
  </si>
  <si>
    <t>Servicios Transf. Electronica de Información</t>
  </si>
  <si>
    <t>Servicios Transf. Electrónica Información</t>
  </si>
  <si>
    <t>Sub total FF 001.039</t>
  </si>
  <si>
    <t>Servicios de desarrollo se sistemas informáticos</t>
  </si>
  <si>
    <t>60401 03 020</t>
  </si>
  <si>
    <t>60401 03 025</t>
  </si>
  <si>
    <t>60401 03 028</t>
  </si>
  <si>
    <t>60401 03 035</t>
  </si>
  <si>
    <t>60401 03 041</t>
  </si>
  <si>
    <t>60401 03 049</t>
  </si>
  <si>
    <t>60401 03 050</t>
  </si>
  <si>
    <t>60401 03 142</t>
  </si>
  <si>
    <t>TRANSF. corrientes a asociaciones - CEN Lagunilla de Santa Cruz</t>
  </si>
  <si>
    <t>TRANSF. corrientes a asociaciones - CEN Santa Cruz</t>
  </si>
  <si>
    <t>TRANSF. corrientes a asociaciones - CEN El Llano de Santa Cruz</t>
  </si>
  <si>
    <t>TRANSF. corrientes a asociaciones - CEN Santa Ana de Belén</t>
  </si>
  <si>
    <t>TRANSF. corrientes a asociaciones - CEN Nicoya</t>
  </si>
  <si>
    <t>TRANSF. corrientes a asociaciones - CEN Mansión de Nicoya</t>
  </si>
  <si>
    <t>TRANSF. corrientes a asociaciones - CEN Pueblo Viejo de Nicoya</t>
  </si>
  <si>
    <t>TRANSF. corrientes a asociaciones - CEN Río Seco Santa Cruz</t>
  </si>
  <si>
    <t>Sumas con destino específico sin asignación presupuestaria
(Organización Mundial de la Salud - OMS)</t>
  </si>
  <si>
    <t>921 023</t>
  </si>
  <si>
    <t>023</t>
  </si>
  <si>
    <t>Superávit Específico Fideicomiso - OMS</t>
  </si>
  <si>
    <t>Sub total FF 921.023</t>
  </si>
  <si>
    <t>FF 921.023 Superávit Específico OMS</t>
  </si>
  <si>
    <t>3.3.2.0.00.00.0.0.921.023</t>
  </si>
  <si>
    <t>001 040</t>
  </si>
  <si>
    <t>040</t>
  </si>
  <si>
    <t>Population Services International - PSI</t>
  </si>
  <si>
    <t xml:space="preserve">Superávit libre Fideicomiso </t>
  </si>
  <si>
    <t>FF 900.002 Superávit Libre Fideicomiso</t>
  </si>
  <si>
    <t>3.3.1.1.00.00.0.0.900.002</t>
  </si>
  <si>
    <t>TRANSFERENCIAS</t>
  </si>
  <si>
    <t>Porcentaje en la 1</t>
  </si>
  <si>
    <t>Porcentaje en la 2</t>
  </si>
  <si>
    <t>Porcentaje en la 5</t>
  </si>
  <si>
    <t>Porcentaje en la 6</t>
  </si>
  <si>
    <t>1.3.1.3.02.09.0.0.001.039</t>
  </si>
  <si>
    <t>Sumas con destino específico sin asignación presupuestaria
(OMS)</t>
  </si>
  <si>
    <t>STSM</t>
  </si>
  <si>
    <t>Río Azul</t>
  </si>
  <si>
    <t>Alquier fotocopiadoras</t>
  </si>
  <si>
    <t>2 mill desalmacenaje mercaderías</t>
  </si>
  <si>
    <t>Gobierno Digital ICE</t>
  </si>
  <si>
    <t>TRANSF CORRIENTES A PERSONAS</t>
  </si>
  <si>
    <t>Otras transferencias a personas</t>
  </si>
  <si>
    <t>OPS</t>
  </si>
  <si>
    <t>Proteccion al ambiente humano</t>
  </si>
  <si>
    <t>Proyecto Fortalecimiento de la vigilancia del ambiente humano</t>
  </si>
  <si>
    <t>INCIENSA</t>
  </si>
  <si>
    <t>CENSO Y TALLA</t>
  </si>
  <si>
    <t>Mant. Y Rep equipos vectores</t>
  </si>
  <si>
    <t>Compra de insecticidas</t>
  </si>
  <si>
    <t>OBESIDAD</t>
  </si>
  <si>
    <t>001 045</t>
  </si>
  <si>
    <t>Servicios en ciencias economicas y sociales</t>
  </si>
  <si>
    <t>Oficina de Cooperación Intl. de la Salud - BID</t>
  </si>
  <si>
    <t>FF 001.045 Oficina de Cooperación Internacional de la Salud - BID</t>
  </si>
  <si>
    <t>Sub total FF 001.045</t>
  </si>
  <si>
    <t>PRESUPUESTO ORDINARIO 2017</t>
  </si>
  <si>
    <t>280 mill LAYAFA</t>
  </si>
  <si>
    <t xml:space="preserve">Mant vehiculos 136.4 mill </t>
  </si>
  <si>
    <t xml:space="preserve">Calibración Sonómetros </t>
  </si>
  <si>
    <r>
      <t xml:space="preserve">4 mill OBESIDAD + </t>
    </r>
    <r>
      <rPr>
        <b/>
        <sz val="10"/>
        <color indexed="8"/>
        <rFont val="Verdana"/>
        <family val="2"/>
      </rPr>
      <t>1 mill STSM</t>
    </r>
  </si>
  <si>
    <r>
      <t xml:space="preserve">32 MILL OBESIDAD + </t>
    </r>
    <r>
      <rPr>
        <b/>
        <sz val="10"/>
        <color indexed="8"/>
        <rFont val="Verdana"/>
        <family val="2"/>
      </rPr>
      <t>2.5 mill STSM</t>
    </r>
  </si>
  <si>
    <r>
      <t>12 MILL OBESIDAD +</t>
    </r>
    <r>
      <rPr>
        <b/>
        <sz val="10"/>
        <color indexed="8"/>
        <rFont val="Verdana"/>
        <family val="2"/>
      </rPr>
      <t xml:space="preserve"> 35 mill STSM</t>
    </r>
  </si>
  <si>
    <r>
      <t>12MILL OBESIDAD +</t>
    </r>
    <r>
      <rPr>
        <b/>
        <sz val="10"/>
        <color indexed="8"/>
        <rFont val="Verdana"/>
        <family val="2"/>
      </rPr>
      <t xml:space="preserve"> 500 Mil STSM</t>
    </r>
  </si>
  <si>
    <t>Regulación</t>
  </si>
  <si>
    <t>050</t>
  </si>
  <si>
    <t>Ingreso análisis de laboratorio en asadas y acueductos</t>
  </si>
  <si>
    <t>FF 001.050 Ingreso análisis de laboratorio en asadas y acueductos</t>
  </si>
  <si>
    <t>1.3.9.9.00.00.0.0.001.050</t>
  </si>
  <si>
    <t>Sub total FF 001.050</t>
  </si>
  <si>
    <t>001 050</t>
  </si>
  <si>
    <t>79 mill Analisis de Laboratorio calidad agua + Analisis 5 mill</t>
  </si>
  <si>
    <t>Impresoras alto rendimiento</t>
  </si>
  <si>
    <t>50201 05 292</t>
  </si>
  <si>
    <t>ARS Corredores</t>
  </si>
  <si>
    <t>ARS Ciudad Quesada</t>
  </si>
  <si>
    <t>ARS Upala</t>
  </si>
  <si>
    <t>ARS Hojancha</t>
  </si>
  <si>
    <t>921 035</t>
  </si>
  <si>
    <t>035</t>
  </si>
  <si>
    <t>Superávit Específico Fideicomiso - Donaciones BID</t>
  </si>
  <si>
    <t>FF 921.035 Superávit Específico Fideicomiso - Donaciones BID</t>
  </si>
  <si>
    <t>3.3.2.0.00.00.0.0.921.035</t>
  </si>
  <si>
    <t>Sub total FF 921.035</t>
  </si>
  <si>
    <t>FF 001.001 Permisos de Funcionamiento</t>
  </si>
  <si>
    <t>Permisos de Funcionamiento</t>
  </si>
  <si>
    <t>Licenciamiento</t>
  </si>
  <si>
    <t>Registros Sanitarios</t>
  </si>
  <si>
    <t>1.3.1.3.02.09.0.0.001.002</t>
  </si>
  <si>
    <t>BNCR Adm Fideicomiso 48 mill + 1 mill tarjetas débito ARS y Regiones</t>
  </si>
  <si>
    <t>Mant ascensores Edif Norte 2.1 millones + 2.04 Mant ascensores Edif. Central + 3.2 mill mant aires acondicionados  + 100 millones contrato nuevo</t>
  </si>
  <si>
    <t>4 mill Estudios suelos + 5 mill dibujos</t>
  </si>
  <si>
    <t>Servicios jurídicos</t>
  </si>
  <si>
    <t>Geoespacial</t>
  </si>
  <si>
    <t>FF 001.002 Registros Sanitarios</t>
  </si>
  <si>
    <t>Layafa</t>
  </si>
  <si>
    <t>Sub total FF 001.002</t>
  </si>
  <si>
    <t>Información</t>
  </si>
  <si>
    <t xml:space="preserve"> 8 mill Regulación </t>
  </si>
  <si>
    <t xml:space="preserve">12 mill Regulación </t>
  </si>
  <si>
    <t>ARS Pococi</t>
  </si>
  <si>
    <t>ARS Sarapiquí</t>
  </si>
  <si>
    <t>ARS Desamparados</t>
  </si>
  <si>
    <t xml:space="preserve">Regulación </t>
  </si>
  <si>
    <t>Techo del CAD + Malla</t>
  </si>
  <si>
    <t>Fondo Reembolsable y otros</t>
  </si>
  <si>
    <t xml:space="preserve">2 mill Firmas digitales </t>
  </si>
  <si>
    <t xml:space="preserve">Fondo Reembolsable y otros </t>
  </si>
  <si>
    <t>2 mill compra respuestos+ 10 mill Fondo Reembolsable y otros</t>
  </si>
  <si>
    <r>
      <t xml:space="preserve">65 mill CENSO Y TALLA + </t>
    </r>
    <r>
      <rPr>
        <sz val="10"/>
        <color indexed="62"/>
        <rFont val="Verdana"/>
        <family val="2"/>
      </rPr>
      <t>51.2 MILL OBESIDAD</t>
    </r>
  </si>
  <si>
    <t>Salud Ocupacional</t>
  </si>
  <si>
    <t>25 mill Capacitación + 4.250 mill Salud ocupacional</t>
  </si>
  <si>
    <t>8 MILL OBESIDAD + 7.436.9 mill Censo y talla</t>
  </si>
  <si>
    <t>Mesoamerica</t>
  </si>
  <si>
    <t>TRANSF. CORRIENTES AL SECTOR PUBLICO</t>
  </si>
  <si>
    <t>60102 03</t>
  </si>
  <si>
    <t>TRANSF. corrientes a órganos desconcentrados (INCIENSA)</t>
  </si>
  <si>
    <t xml:space="preserve">TRANSF. corrientes a órganos desconcentrados </t>
  </si>
  <si>
    <r>
      <t>Fondo Reembolsable y otros +</t>
    </r>
    <r>
      <rPr>
        <b/>
        <sz val="10"/>
        <color indexed="39"/>
        <rFont val="Verdana"/>
        <family val="2"/>
      </rPr>
      <t xml:space="preserve"> </t>
    </r>
    <r>
      <rPr>
        <b/>
        <sz val="10"/>
        <rFont val="Verdana"/>
        <family val="2"/>
      </rPr>
      <t>Seguridad</t>
    </r>
  </si>
  <si>
    <t>Contrato correo</t>
  </si>
  <si>
    <t>1|</t>
  </si>
  <si>
    <t>1.4.1.2.00.00.0.0.001.045</t>
  </si>
  <si>
    <t>672 mill Gobierno Digital ICE + 35 mill Sinarhus</t>
  </si>
  <si>
    <t>TRANSF CORRIENTES AL SECTOR PUBLICO</t>
  </si>
  <si>
    <t>60103 03 025</t>
  </si>
  <si>
    <t>60103 03 028</t>
  </si>
  <si>
    <t>60103 03 041</t>
  </si>
  <si>
    <t>60103 03 049</t>
  </si>
  <si>
    <t>60103 03 050</t>
  </si>
  <si>
    <t>60103 03 142</t>
  </si>
  <si>
    <t>TRANSF. corrientes a inst. descentralizadas no empresariales - Comité Santa Cruz</t>
  </si>
  <si>
    <t>TRANSF. corrientes a inst. descentralizadas no empresariales - Comité El Llano de Santa Cruz</t>
  </si>
  <si>
    <t>TRANSF. corrientes a inst. descentralizadas no empresariales - Comité Nicoya</t>
  </si>
  <si>
    <t>TRANSF. corrientes a inst. descentralizadas no empresariales - Comité Mansión de Nicoya</t>
  </si>
  <si>
    <t>TRANSF. corrientes a inst. descentralizadas no empresariales - Comité Pueblo Viejo de Nicoya</t>
  </si>
  <si>
    <t>TRANSF. corrientes a inst. descentralizadas no empresariales - Comité Río Seco Santa Cruz</t>
  </si>
  <si>
    <t>TRANSF. corrientes a inst. descentralizadas no empresariales</t>
  </si>
  <si>
    <t>TRANSF. corrientes a inst. descentralizadas no empresariales - Comités CEN-CINAI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</si>
</sst>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* #,##0.00_);_(* \(#,##0.00\);_(* &quot;-&quot;??_);_(@_)"/>
    <numFmt numFmtId="165" formatCode="_-* #,##0\ _p_t_a_-;\-* #,##0\ _p_t_a_-;_-* &quot;-&quot;\ _p_t_a_-;_-@_-"/>
    <numFmt numFmtId="166" formatCode="_-* #,##0.00\ _p_t_a_-;\-* #,##0.00\ _p_t_a_-;_-* &quot;-&quot;??\ _p_t_a_-;_-@_-"/>
    <numFmt numFmtId="167" formatCode="_-* #,##0.00\ _p_t_a_-;\-* #,##0.00\ _p_t_a_-;_-* &quot;-&quot;\ _p_t_a_-;_-@_-"/>
    <numFmt numFmtId="168" formatCode="000"/>
    <numFmt numFmtId="169" formatCode="00000"/>
    <numFmt numFmtId="170" formatCode="#,##0.00_ ;\-#,##0.00\ "/>
    <numFmt numFmtId="171" formatCode="#,##0.0_ ;\-#,##0.0\ "/>
    <numFmt numFmtId="172" formatCode="#,##0.0"/>
    <numFmt numFmtId="173" formatCode="0.0%"/>
    <numFmt numFmtId="174" formatCode="_-* #,##0.0\ _p_t_a_-;\-* #,##0.0\ _p_t_a_-;_-* &quot;-&quot;??\ _p_t_a_-;_-@_-"/>
  </numFmts>
  <fonts count="4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7"/>
      <name val="Arial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10"/>
      <color indexed="18"/>
      <name val="Arial"/>
      <family val="2"/>
    </font>
    <font>
      <sz val="10"/>
      <color indexed="19"/>
      <name val="Arial"/>
      <family val="2"/>
    </font>
    <font>
      <b/>
      <sz val="10"/>
      <color indexed="9"/>
      <name val="Arial"/>
      <family val="2"/>
    </font>
    <font>
      <b/>
      <sz val="18"/>
      <color indexed="8"/>
      <name val="Cambria"/>
      <family val="1"/>
    </font>
    <font>
      <sz val="10"/>
      <name val="Verdana"/>
      <family val="2"/>
    </font>
    <font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Verdana"/>
      <family val="2"/>
    </font>
    <font>
      <sz val="10"/>
      <color indexed="9"/>
      <name val="Verdana"/>
      <family val="2"/>
    </font>
    <font>
      <sz val="10"/>
      <color indexed="10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b/>
      <sz val="10"/>
      <color indexed="39"/>
      <name val="Verdana"/>
      <family val="2"/>
    </font>
    <font>
      <sz val="9"/>
      <name val="Verdana"/>
      <family val="2"/>
    </font>
    <font>
      <sz val="10"/>
      <color rgb="FFFF0000"/>
      <name val="Verdana"/>
      <family val="2"/>
    </font>
    <font>
      <sz val="8"/>
      <color rgb="FFFF0000"/>
      <name val="Verdana"/>
      <family val="2"/>
    </font>
    <font>
      <sz val="10"/>
      <color rgb="FF00B0F0"/>
      <name val="Arial"/>
      <family val="2"/>
    </font>
    <font>
      <sz val="10"/>
      <color rgb="FF0000FF"/>
      <name val="Verdana"/>
      <family val="2"/>
    </font>
    <font>
      <b/>
      <sz val="10"/>
      <color rgb="FFFF0000"/>
      <name val="Verdana"/>
      <family val="2"/>
    </font>
    <font>
      <b/>
      <sz val="10"/>
      <color theme="0" tint="-0.499984740745262"/>
      <name val="Verdana"/>
      <family val="2"/>
    </font>
    <font>
      <b/>
      <sz val="10"/>
      <color theme="8" tint="-0.249977111117893"/>
      <name val="Verdana"/>
      <family val="2"/>
    </font>
    <font>
      <b/>
      <sz val="10"/>
      <color theme="1"/>
      <name val="Verdana"/>
      <family val="2"/>
    </font>
    <font>
      <sz val="10"/>
      <color theme="4" tint="-0.249977111117893"/>
      <name val="Verdana"/>
      <family val="2"/>
    </font>
    <font>
      <sz val="10"/>
      <color theme="9" tint="-0.499984740745262"/>
      <name val="Verdana"/>
      <family val="2"/>
    </font>
    <font>
      <sz val="10"/>
      <color rgb="FF7030A0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A0AF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3">
    <xf numFmtId="0" fontId="0" fillId="0" borderId="0"/>
    <xf numFmtId="0" fontId="6" fillId="4" borderId="0" applyNumberFormat="0" applyBorder="0" applyAlignment="0" applyProtection="0"/>
    <xf numFmtId="0" fontId="7" fillId="3" borderId="1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5" applyNumberFormat="0" applyAlignment="0" applyProtection="0"/>
    <xf numFmtId="0" fontId="4" fillId="8" borderId="6" applyNumberFormat="0" applyFont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9" borderId="0" applyNumberFormat="0" applyBorder="0" applyAlignment="0" applyProtection="0"/>
    <xf numFmtId="0" fontId="4" fillId="9" borderId="7" applyNumberFormat="0" applyFont="0" applyAlignment="0" applyProtection="0"/>
    <xf numFmtId="0" fontId="16" fillId="1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580">
    <xf numFmtId="0" fontId="0" fillId="0" borderId="0" xfId="0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66" fontId="3" fillId="0" borderId="0" xfId="14" applyFont="1" applyFill="1" applyAlignment="1">
      <alignment vertical="center"/>
    </xf>
    <xf numFmtId="167" fontId="19" fillId="0" borderId="0" xfId="15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167" fontId="19" fillId="0" borderId="0" xfId="15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167" fontId="19" fillId="0" borderId="0" xfId="0" applyNumberFormat="1" applyFont="1" applyFill="1" applyAlignment="1">
      <alignment horizontal="center" vertical="center"/>
    </xf>
    <xf numFmtId="167" fontId="3" fillId="0" borderId="0" xfId="15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8" fontId="5" fillId="0" borderId="0" xfId="0" applyNumberFormat="1" applyFont="1" applyFill="1" applyBorder="1" applyAlignment="1">
      <alignment horizontal="left" vertical="center"/>
    </xf>
    <xf numFmtId="4" fontId="5" fillId="0" borderId="0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168" fontId="18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8" fontId="5" fillId="11" borderId="12" xfId="0" applyNumberFormat="1" applyFont="1" applyFill="1" applyBorder="1" applyAlignment="1">
      <alignment horizontal="center" vertical="center"/>
    </xf>
    <xf numFmtId="168" fontId="5" fillId="11" borderId="0" xfId="0" applyNumberFormat="1" applyFont="1" applyFill="1" applyBorder="1" applyAlignment="1">
      <alignment horizontal="center" vertical="center"/>
    </xf>
    <xf numFmtId="168" fontId="18" fillId="11" borderId="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horizontal="right" vertical="center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4" fontId="5" fillId="12" borderId="1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vertical="center"/>
    </xf>
    <xf numFmtId="4" fontId="22" fillId="0" borderId="19" xfId="0" applyNumberFormat="1" applyFont="1" applyFill="1" applyBorder="1" applyAlignment="1" applyProtection="1">
      <alignment horizontal="right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4" fontId="5" fillId="0" borderId="22" xfId="0" applyNumberFormat="1" applyFont="1" applyFill="1" applyBorder="1" applyAlignment="1" applyProtection="1">
      <alignment horizontal="right" vertical="center"/>
    </xf>
    <xf numFmtId="168" fontId="18" fillId="0" borderId="10" xfId="0" applyNumberFormat="1" applyFont="1" applyFill="1" applyBorder="1" applyAlignment="1">
      <alignment horizontal="center" vertical="center"/>
    </xf>
    <xf numFmtId="168" fontId="18" fillId="0" borderId="11" xfId="0" applyNumberFormat="1" applyFont="1" applyFill="1" applyBorder="1" applyAlignment="1">
      <alignment horizontal="center" vertical="center"/>
    </xf>
    <xf numFmtId="168" fontId="18" fillId="0" borderId="20" xfId="0" applyNumberFormat="1" applyFont="1" applyFill="1" applyBorder="1" applyAlignment="1">
      <alignment horizontal="center" vertical="center"/>
    </xf>
    <xf numFmtId="4" fontId="18" fillId="0" borderId="22" xfId="0" applyNumberFormat="1" applyFont="1" applyFill="1" applyBorder="1" applyAlignment="1" applyProtection="1">
      <alignment horizontal="right" vertical="center"/>
    </xf>
    <xf numFmtId="4" fontId="5" fillId="13" borderId="23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22" fillId="13" borderId="14" xfId="0" applyFont="1" applyFill="1" applyBorder="1" applyAlignment="1">
      <alignment vertical="center"/>
    </xf>
    <xf numFmtId="4" fontId="22" fillId="13" borderId="15" xfId="0" applyNumberFormat="1" applyFont="1" applyFill="1" applyBorder="1" applyAlignment="1">
      <alignment horizontal="right" vertical="center"/>
    </xf>
    <xf numFmtId="168" fontId="18" fillId="0" borderId="24" xfId="0" applyNumberFormat="1" applyFont="1" applyFill="1" applyBorder="1" applyAlignment="1">
      <alignment horizontal="right" vertical="center"/>
    </xf>
    <xf numFmtId="0" fontId="18" fillId="0" borderId="25" xfId="0" applyFont="1" applyFill="1" applyBorder="1" applyAlignment="1">
      <alignment horizontal="left" vertical="center"/>
    </xf>
    <xf numFmtId="0" fontId="18" fillId="0" borderId="26" xfId="0" applyFont="1" applyBorder="1" applyAlignment="1">
      <alignment vertical="center"/>
    </xf>
    <xf numFmtId="4" fontId="18" fillId="0" borderId="27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vertical="center"/>
    </xf>
    <xf numFmtId="4" fontId="22" fillId="0" borderId="22" xfId="0" applyNumberFormat="1" applyFont="1" applyBorder="1" applyAlignment="1">
      <alignment horizontal="right" vertical="center"/>
    </xf>
    <xf numFmtId="168" fontId="18" fillId="0" borderId="10" xfId="0" applyNumberFormat="1" applyFont="1" applyFill="1" applyBorder="1" applyAlignment="1">
      <alignment horizontal="right" vertical="center"/>
    </xf>
    <xf numFmtId="0" fontId="18" fillId="0" borderId="11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vertical="center"/>
    </xf>
    <xf numFmtId="4" fontId="18" fillId="0" borderId="22" xfId="0" applyNumberFormat="1" applyFont="1" applyBorder="1" applyAlignment="1">
      <alignment horizontal="right" vertical="center"/>
    </xf>
    <xf numFmtId="0" fontId="5" fillId="0" borderId="20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18" fillId="0" borderId="20" xfId="0" applyFont="1" applyFill="1" applyBorder="1" applyAlignment="1">
      <alignment horizontal="left" vertical="center"/>
    </xf>
    <xf numFmtId="168" fontId="18" fillId="0" borderId="28" xfId="0" applyNumberFormat="1" applyFont="1" applyFill="1" applyBorder="1" applyAlignment="1">
      <alignment horizontal="right" vertical="center"/>
    </xf>
    <xf numFmtId="0" fontId="18" fillId="0" borderId="29" xfId="0" applyFont="1" applyBorder="1" applyAlignment="1">
      <alignment horizontal="left" vertical="center"/>
    </xf>
    <xf numFmtId="0" fontId="18" fillId="0" borderId="30" xfId="0" applyFont="1" applyBorder="1" applyAlignment="1">
      <alignment vertical="center"/>
    </xf>
    <xf numFmtId="0" fontId="5" fillId="13" borderId="13" xfId="0" applyFont="1" applyFill="1" applyBorder="1" applyAlignment="1">
      <alignment horizontal="left" vertical="center"/>
    </xf>
    <xf numFmtId="4" fontId="18" fillId="0" borderId="0" xfId="0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18" fillId="0" borderId="31" xfId="0" applyFont="1" applyFill="1" applyBorder="1" applyAlignment="1">
      <alignment horizontal="left" vertical="center"/>
    </xf>
    <xf numFmtId="0" fontId="18" fillId="0" borderId="29" xfId="0" applyFont="1" applyFill="1" applyBorder="1" applyAlignment="1">
      <alignment horizontal="left" vertical="center"/>
    </xf>
    <xf numFmtId="0" fontId="22" fillId="0" borderId="18" xfId="0" applyFont="1" applyBorder="1" applyAlignment="1">
      <alignment vertical="center"/>
    </xf>
    <xf numFmtId="0" fontId="5" fillId="13" borderId="20" xfId="0" applyFont="1" applyFill="1" applyBorder="1" applyAlignment="1">
      <alignment horizontal="left" vertical="center"/>
    </xf>
    <xf numFmtId="0" fontId="22" fillId="13" borderId="21" xfId="0" applyFont="1" applyFill="1" applyBorder="1" applyAlignment="1">
      <alignment vertical="center"/>
    </xf>
    <xf numFmtId="0" fontId="18" fillId="0" borderId="17" xfId="0" applyFont="1" applyFill="1" applyBorder="1" applyAlignment="1">
      <alignment horizontal="left" vertical="center"/>
    </xf>
    <xf numFmtId="0" fontId="18" fillId="0" borderId="3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32" xfId="0" applyFont="1" applyFill="1" applyBorder="1" applyAlignment="1">
      <alignment horizontal="left" vertical="center"/>
    </xf>
    <xf numFmtId="0" fontId="18" fillId="0" borderId="33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168" fontId="18" fillId="0" borderId="34" xfId="0" applyNumberFormat="1" applyFont="1" applyFill="1" applyBorder="1" applyAlignment="1">
      <alignment horizontal="right" vertical="center"/>
    </xf>
    <xf numFmtId="168" fontId="5" fillId="0" borderId="34" xfId="0" applyNumberFormat="1" applyFont="1" applyFill="1" applyBorder="1" applyAlignment="1">
      <alignment horizontal="right" vertical="center"/>
    </xf>
    <xf numFmtId="0" fontId="18" fillId="0" borderId="20" xfId="0" applyFont="1" applyFill="1" applyBorder="1" applyAlignment="1" applyProtection="1">
      <alignment horizontal="left" vertical="center"/>
      <protection locked="0"/>
    </xf>
    <xf numFmtId="4" fontId="18" fillId="0" borderId="0" xfId="0" applyNumberFormat="1" applyFont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168" fontId="18" fillId="0" borderId="35" xfId="0" applyNumberFormat="1" applyFont="1" applyFill="1" applyBorder="1" applyAlignment="1">
      <alignment horizontal="right" vertical="center"/>
    </xf>
    <xf numFmtId="168" fontId="5" fillId="12" borderId="36" xfId="0" applyNumberFormat="1" applyFont="1" applyFill="1" applyBorder="1" applyAlignment="1">
      <alignment horizontal="center" vertical="center"/>
    </xf>
    <xf numFmtId="0" fontId="5" fillId="12" borderId="37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vertical="center"/>
    </xf>
    <xf numFmtId="4" fontId="18" fillId="0" borderId="22" xfId="0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168" fontId="18" fillId="0" borderId="40" xfId="0" applyNumberFormat="1" applyFont="1" applyFill="1" applyBorder="1" applyAlignment="1">
      <alignment horizontal="right" vertical="center"/>
    </xf>
    <xf numFmtId="0" fontId="18" fillId="0" borderId="41" xfId="0" applyFont="1" applyBorder="1" applyAlignment="1">
      <alignment horizontal="left" vertical="center"/>
    </xf>
    <xf numFmtId="0" fontId="18" fillId="0" borderId="42" xfId="0" applyFont="1" applyBorder="1" applyAlignment="1">
      <alignment vertical="center"/>
    </xf>
    <xf numFmtId="4" fontId="18" fillId="0" borderId="43" xfId="0" applyNumberFormat="1" applyFont="1" applyBorder="1" applyAlignment="1">
      <alignment horizontal="right" vertical="center"/>
    </xf>
    <xf numFmtId="4" fontId="22" fillId="13" borderId="15" xfId="0" applyNumberFormat="1" applyFont="1" applyFill="1" applyBorder="1" applyAlignment="1">
      <alignment vertical="center"/>
    </xf>
    <xf numFmtId="4" fontId="22" fillId="0" borderId="22" xfId="0" applyNumberFormat="1" applyFont="1" applyBorder="1" applyAlignment="1">
      <alignment vertical="center"/>
    </xf>
    <xf numFmtId="4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>
      <alignment vertical="center"/>
    </xf>
    <xf numFmtId="4" fontId="18" fillId="0" borderId="22" xfId="0" applyNumberFormat="1" applyFont="1" applyFill="1" applyBorder="1" applyAlignment="1" applyProtection="1">
      <alignment vertical="center"/>
      <protection locked="0"/>
    </xf>
    <xf numFmtId="4" fontId="18" fillId="0" borderId="22" xfId="0" applyNumberFormat="1" applyFont="1" applyFill="1" applyBorder="1" applyAlignment="1">
      <alignment vertical="center"/>
    </xf>
    <xf numFmtId="4" fontId="22" fillId="0" borderId="22" xfId="0" applyNumberFormat="1" applyFont="1" applyFill="1" applyBorder="1" applyAlignment="1">
      <alignment vertical="center"/>
    </xf>
    <xf numFmtId="4" fontId="18" fillId="0" borderId="44" xfId="0" applyNumberFormat="1" applyFont="1" applyBorder="1" applyAlignment="1">
      <alignment vertical="center"/>
    </xf>
    <xf numFmtId="4" fontId="22" fillId="0" borderId="19" xfId="0" applyNumberFormat="1" applyFont="1" applyBorder="1" applyAlignment="1">
      <alignment vertical="center"/>
    </xf>
    <xf numFmtId="4" fontId="22" fillId="13" borderId="22" xfId="0" applyNumberFormat="1" applyFont="1" applyFill="1" applyBorder="1" applyAlignment="1">
      <alignment vertical="center"/>
    </xf>
    <xf numFmtId="4" fontId="18" fillId="0" borderId="44" xfId="0" applyNumberFormat="1" applyFont="1" applyFill="1" applyBorder="1" applyAlignment="1" applyProtection="1">
      <alignment vertical="center"/>
      <protection locked="0"/>
    </xf>
    <xf numFmtId="4" fontId="18" fillId="0" borderId="45" xfId="0" applyNumberFormat="1" applyFont="1" applyFill="1" applyBorder="1" applyAlignment="1" applyProtection="1">
      <alignment vertical="center"/>
      <protection locked="0"/>
    </xf>
    <xf numFmtId="4" fontId="22" fillId="0" borderId="19" xfId="0" applyNumberFormat="1" applyFont="1" applyFill="1" applyBorder="1" applyAlignment="1">
      <alignment vertical="center"/>
    </xf>
    <xf numFmtId="4" fontId="18" fillId="0" borderId="19" xfId="0" applyNumberFormat="1" applyFont="1" applyBorder="1" applyAlignment="1">
      <alignment vertical="center"/>
    </xf>
    <xf numFmtId="4" fontId="5" fillId="0" borderId="22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Fill="1" applyBorder="1" applyAlignment="1">
      <alignment vertical="center"/>
    </xf>
    <xf numFmtId="4" fontId="24" fillId="0" borderId="22" xfId="0" applyNumberFormat="1" applyFont="1" applyFill="1" applyBorder="1" applyAlignment="1" applyProtection="1">
      <alignment vertical="center"/>
      <protection locked="0"/>
    </xf>
    <xf numFmtId="168" fontId="24" fillId="14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49" fontId="18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/>
    </xf>
    <xf numFmtId="49" fontId="18" fillId="0" borderId="0" xfId="14" applyNumberFormat="1" applyFont="1" applyFill="1" applyBorder="1" applyAlignment="1">
      <alignment vertical="center"/>
    </xf>
    <xf numFmtId="49" fontId="5" fillId="0" borderId="0" xfId="14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 applyProtection="1">
      <alignment vertical="center"/>
      <protection locked="0"/>
    </xf>
    <xf numFmtId="0" fontId="5" fillId="0" borderId="46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4" fontId="5" fillId="0" borderId="27" xfId="0" applyNumberFormat="1" applyFont="1" applyBorder="1" applyAlignment="1">
      <alignment vertical="center"/>
    </xf>
    <xf numFmtId="0" fontId="18" fillId="0" borderId="47" xfId="0" applyFont="1" applyFill="1" applyBorder="1" applyAlignment="1">
      <alignment horizontal="left" vertical="center"/>
    </xf>
    <xf numFmtId="0" fontId="18" fillId="0" borderId="41" xfId="0" applyFont="1" applyFill="1" applyBorder="1" applyAlignment="1">
      <alignment horizontal="left" vertical="center"/>
    </xf>
    <xf numFmtId="4" fontId="18" fillId="0" borderId="43" xfId="0" applyNumberFormat="1" applyFont="1" applyBorder="1" applyAlignment="1">
      <alignment vertical="center"/>
    </xf>
    <xf numFmtId="4" fontId="18" fillId="0" borderId="0" xfId="0" applyNumberFormat="1" applyFont="1" applyFill="1" applyBorder="1" applyAlignment="1">
      <alignment vertical="center" wrapText="1"/>
    </xf>
    <xf numFmtId="168" fontId="25" fillId="0" borderId="10" xfId="0" applyNumberFormat="1" applyFont="1" applyFill="1" applyBorder="1" applyAlignment="1">
      <alignment horizontal="right" vertical="center"/>
    </xf>
    <xf numFmtId="0" fontId="22" fillId="0" borderId="21" xfId="0" applyFont="1" applyBorder="1" applyAlignment="1">
      <alignment vertical="center" wrapText="1"/>
    </xf>
    <xf numFmtId="168" fontId="18" fillId="15" borderId="10" xfId="0" applyNumberFormat="1" applyFont="1" applyFill="1" applyBorder="1" applyAlignment="1">
      <alignment horizontal="right" vertical="center"/>
    </xf>
    <xf numFmtId="0" fontId="18" fillId="15" borderId="11" xfId="0" applyFont="1" applyFill="1" applyBorder="1" applyAlignment="1">
      <alignment horizontal="left" vertical="center"/>
    </xf>
    <xf numFmtId="0" fontId="18" fillId="15" borderId="20" xfId="0" applyFont="1" applyFill="1" applyBorder="1" applyAlignment="1">
      <alignment horizontal="left" vertical="center"/>
    </xf>
    <xf numFmtId="0" fontId="18" fillId="15" borderId="21" xfId="0" applyFont="1" applyFill="1" applyBorder="1" applyAlignment="1">
      <alignment vertical="center"/>
    </xf>
    <xf numFmtId="4" fontId="18" fillId="15" borderId="22" xfId="0" applyNumberFormat="1" applyFont="1" applyFill="1" applyBorder="1" applyAlignment="1" applyProtection="1">
      <alignment vertical="center"/>
      <protection locked="0"/>
    </xf>
    <xf numFmtId="49" fontId="18" fillId="15" borderId="0" xfId="0" applyNumberFormat="1" applyFont="1" applyFill="1" applyBorder="1" applyAlignment="1">
      <alignment vertical="center"/>
    </xf>
    <xf numFmtId="4" fontId="18" fillId="15" borderId="0" xfId="0" applyNumberFormat="1" applyFont="1" applyFill="1" applyBorder="1" applyAlignment="1">
      <alignment vertical="center"/>
    </xf>
    <xf numFmtId="0" fontId="18" fillId="15" borderId="0" xfId="0" applyFont="1" applyFill="1" applyBorder="1" applyAlignment="1">
      <alignment vertical="center"/>
    </xf>
    <xf numFmtId="0" fontId="37" fillId="0" borderId="20" xfId="0" applyFont="1" applyFill="1" applyBorder="1" applyAlignment="1">
      <alignment horizontal="left" vertical="center"/>
    </xf>
    <xf numFmtId="0" fontId="37" fillId="0" borderId="21" xfId="0" applyFont="1" applyFill="1" applyBorder="1" applyAlignment="1">
      <alignment vertical="center"/>
    </xf>
    <xf numFmtId="4" fontId="37" fillId="0" borderId="22" xfId="0" applyNumberFormat="1" applyFont="1" applyFill="1" applyBorder="1" applyAlignment="1" applyProtection="1">
      <alignment vertical="center"/>
      <protection locked="0"/>
    </xf>
    <xf numFmtId="49" fontId="37" fillId="0" borderId="0" xfId="0" applyNumberFormat="1" applyFont="1" applyFill="1" applyBorder="1" applyAlignment="1">
      <alignment vertical="center"/>
    </xf>
    <xf numFmtId="4" fontId="37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168" fontId="38" fillId="0" borderId="10" xfId="0" applyNumberFormat="1" applyFont="1" applyFill="1" applyBorder="1" applyAlignment="1">
      <alignment horizontal="right" vertical="center"/>
    </xf>
    <xf numFmtId="0" fontId="3" fillId="15" borderId="0" xfId="0" applyFont="1" applyFill="1" applyAlignment="1">
      <alignment vertical="center"/>
    </xf>
    <xf numFmtId="0" fontId="18" fillId="0" borderId="18" xfId="0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68" fontId="18" fillId="0" borderId="10" xfId="0" applyNumberFormat="1" applyFont="1" applyFill="1" applyBorder="1" applyAlignment="1">
      <alignment horizontal="right" vertical="center" wrapText="1"/>
    </xf>
    <xf numFmtId="0" fontId="18" fillId="0" borderId="11" xfId="0" applyFont="1" applyFill="1" applyBorder="1" applyAlignment="1" applyProtection="1">
      <alignment horizontal="left" vertical="center" wrapText="1"/>
      <protection locked="0"/>
    </xf>
    <xf numFmtId="0" fontId="18" fillId="0" borderId="20" xfId="0" applyFont="1" applyFill="1" applyBorder="1" applyAlignment="1" applyProtection="1">
      <alignment horizontal="left" vertical="center" wrapText="1"/>
      <protection locked="0"/>
    </xf>
    <xf numFmtId="4" fontId="18" fillId="0" borderId="22" xfId="0" applyNumberFormat="1" applyFont="1" applyFill="1" applyBorder="1" applyAlignment="1" applyProtection="1">
      <alignment vertical="center" wrapText="1"/>
      <protection locked="0"/>
    </xf>
    <xf numFmtId="166" fontId="19" fillId="0" borderId="0" xfId="14" applyFont="1" applyFill="1" applyAlignment="1">
      <alignment vertical="center"/>
    </xf>
    <xf numFmtId="0" fontId="18" fillId="0" borderId="21" xfId="0" applyFont="1" applyFill="1" applyBorder="1" applyAlignment="1">
      <alignment vertical="center" wrapText="1"/>
    </xf>
    <xf numFmtId="4" fontId="5" fillId="15" borderId="0" xfId="0" applyNumberFormat="1" applyFont="1" applyFill="1" applyBorder="1" applyAlignment="1">
      <alignment vertical="center"/>
    </xf>
    <xf numFmtId="0" fontId="5" fillId="15" borderId="0" xfId="0" applyFont="1" applyFill="1" applyBorder="1" applyAlignment="1">
      <alignment vertical="center"/>
    </xf>
    <xf numFmtId="49" fontId="3" fillId="15" borderId="12" xfId="0" applyNumberFormat="1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left" vertical="center" wrapText="1"/>
    </xf>
    <xf numFmtId="4" fontId="18" fillId="15" borderId="22" xfId="0" applyNumberFormat="1" applyFont="1" applyFill="1" applyBorder="1" applyAlignment="1">
      <alignment vertical="center"/>
    </xf>
    <xf numFmtId="4" fontId="22" fillId="15" borderId="22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8" fillId="0" borderId="16" xfId="0" applyFont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166" fontId="27" fillId="0" borderId="0" xfId="14" applyFont="1" applyFill="1" applyAlignment="1">
      <alignment vertical="center"/>
    </xf>
    <xf numFmtId="49" fontId="28" fillId="0" borderId="0" xfId="0" applyNumberFormat="1" applyFont="1" applyFill="1" applyBorder="1" applyAlignment="1">
      <alignment horizontal="center" vertical="center"/>
    </xf>
    <xf numFmtId="167" fontId="29" fillId="0" borderId="0" xfId="15" applyNumberFormat="1" applyFont="1" applyFill="1" applyBorder="1" applyAlignment="1">
      <alignment horizontal="center" vertical="center"/>
    </xf>
    <xf numFmtId="167" fontId="27" fillId="0" borderId="0" xfId="15" applyNumberFormat="1" applyFont="1" applyFill="1" applyBorder="1" applyAlignment="1">
      <alignment horizontal="left" vertical="center"/>
    </xf>
    <xf numFmtId="167" fontId="27" fillId="0" borderId="0" xfId="15" applyNumberFormat="1" applyFont="1" applyFill="1" applyBorder="1" applyAlignment="1">
      <alignment vertical="center"/>
    </xf>
    <xf numFmtId="49" fontId="29" fillId="0" borderId="12" xfId="0" applyNumberFormat="1" applyFont="1" applyFill="1" applyBorder="1" applyAlignment="1">
      <alignment horizontal="center" vertical="center"/>
    </xf>
    <xf numFmtId="167" fontId="27" fillId="0" borderId="12" xfId="15" applyNumberFormat="1" applyFont="1" applyFill="1" applyBorder="1" applyAlignment="1">
      <alignment horizontal="left" vertical="center"/>
    </xf>
    <xf numFmtId="167" fontId="27" fillId="0" borderId="12" xfId="15" applyNumberFormat="1" applyFont="1" applyFill="1" applyBorder="1" applyAlignment="1">
      <alignment vertical="center"/>
    </xf>
    <xf numFmtId="49" fontId="29" fillId="0" borderId="48" xfId="0" applyNumberFormat="1" applyFont="1" applyFill="1" applyBorder="1" applyAlignment="1">
      <alignment horizontal="center" vertical="center"/>
    </xf>
    <xf numFmtId="49" fontId="29" fillId="0" borderId="49" xfId="0" applyNumberFormat="1" applyFont="1" applyFill="1" applyBorder="1" applyAlignment="1">
      <alignment horizontal="center" vertical="center"/>
    </xf>
    <xf numFmtId="167" fontId="29" fillId="0" borderId="50" xfId="15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4" fontId="27" fillId="0" borderId="0" xfId="14" applyNumberFormat="1" applyFont="1" applyFill="1" applyBorder="1" applyAlignment="1">
      <alignment horizontal="right" vertical="center"/>
    </xf>
    <xf numFmtId="4" fontId="27" fillId="0" borderId="51" xfId="14" applyNumberFormat="1" applyFont="1" applyFill="1" applyBorder="1" applyAlignment="1">
      <alignment horizontal="right" vertical="center"/>
    </xf>
    <xf numFmtId="166" fontId="29" fillId="0" borderId="0" xfId="14" applyFont="1" applyFill="1" applyAlignment="1">
      <alignment vertical="center"/>
    </xf>
    <xf numFmtId="49" fontId="29" fillId="15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" fontId="29" fillId="0" borderId="0" xfId="14" applyNumberFormat="1" applyFont="1" applyFill="1" applyBorder="1" applyAlignment="1">
      <alignment horizontal="right" vertical="center"/>
    </xf>
    <xf numFmtId="167" fontId="29" fillId="0" borderId="0" xfId="15" applyNumberFormat="1" applyFont="1" applyFill="1" applyBorder="1" applyAlignment="1">
      <alignment horizontal="left" vertical="center"/>
    </xf>
    <xf numFmtId="167" fontId="27" fillId="0" borderId="0" xfId="15" applyNumberFormat="1" applyFont="1" applyFill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166" fontId="27" fillId="0" borderId="0" xfId="14" applyFont="1" applyFill="1" applyBorder="1" applyAlignment="1">
      <alignment vertical="center"/>
    </xf>
    <xf numFmtId="4" fontId="27" fillId="0" borderId="0" xfId="0" applyNumberFormat="1" applyFont="1" applyFill="1" applyAlignment="1">
      <alignment horizontal="center" vertical="center"/>
    </xf>
    <xf numFmtId="167" fontId="30" fillId="0" borderId="0" xfId="15" applyNumberFormat="1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167" fontId="30" fillId="0" borderId="0" xfId="0" applyNumberFormat="1" applyFont="1" applyFill="1" applyAlignment="1">
      <alignment horizontal="center" vertical="center"/>
    </xf>
    <xf numFmtId="167" fontId="28" fillId="0" borderId="0" xfId="15" applyNumberFormat="1" applyFont="1" applyFill="1" applyAlignment="1">
      <alignment vertical="center"/>
    </xf>
    <xf numFmtId="4" fontId="29" fillId="15" borderId="0" xfId="14" applyNumberFormat="1" applyFont="1" applyFill="1" applyBorder="1" applyAlignment="1">
      <alignment horizontal="right" vertical="center"/>
    </xf>
    <xf numFmtId="49" fontId="29" fillId="12" borderId="52" xfId="0" applyNumberFormat="1" applyFont="1" applyFill="1" applyBorder="1" applyAlignment="1">
      <alignment horizontal="center" vertical="center"/>
    </xf>
    <xf numFmtId="167" fontId="27" fillId="12" borderId="53" xfId="15" applyNumberFormat="1" applyFont="1" applyFill="1" applyBorder="1" applyAlignment="1">
      <alignment horizontal="left" vertical="center"/>
    </xf>
    <xf numFmtId="4" fontId="27" fillId="0" borderId="54" xfId="14" applyNumberFormat="1" applyFont="1" applyFill="1" applyBorder="1" applyAlignment="1">
      <alignment horizontal="right" vertical="center"/>
    </xf>
    <xf numFmtId="167" fontId="27" fillId="0" borderId="55" xfId="15" applyNumberFormat="1" applyFont="1" applyFill="1" applyBorder="1" applyAlignment="1">
      <alignment horizontal="left" vertical="center"/>
    </xf>
    <xf numFmtId="4" fontId="27" fillId="0" borderId="56" xfId="14" applyNumberFormat="1" applyFont="1" applyFill="1" applyBorder="1" applyAlignment="1">
      <alignment horizontal="right" vertical="center"/>
    </xf>
    <xf numFmtId="167" fontId="27" fillId="0" borderId="57" xfId="15" applyNumberFormat="1" applyFont="1" applyFill="1" applyBorder="1" applyAlignment="1">
      <alignment horizontal="left" vertical="center"/>
    </xf>
    <xf numFmtId="4" fontId="29" fillId="0" borderId="56" xfId="14" applyNumberFormat="1" applyFont="1" applyFill="1" applyBorder="1" applyAlignment="1">
      <alignment horizontal="right" vertical="center"/>
    </xf>
    <xf numFmtId="167" fontId="27" fillId="0" borderId="50" xfId="15" applyNumberFormat="1" applyFont="1" applyFill="1" applyBorder="1" applyAlignment="1">
      <alignment horizontal="left" vertical="center"/>
    </xf>
    <xf numFmtId="49" fontId="29" fillId="0" borderId="55" xfId="0" applyNumberFormat="1" applyFont="1" applyFill="1" applyBorder="1" applyAlignment="1">
      <alignment horizontal="center" vertical="center"/>
    </xf>
    <xf numFmtId="49" fontId="29" fillId="0" borderId="57" xfId="0" applyNumberFormat="1" applyFont="1" applyFill="1" applyBorder="1" applyAlignment="1">
      <alignment horizontal="center" vertical="center"/>
    </xf>
    <xf numFmtId="49" fontId="29" fillId="0" borderId="50" xfId="0" applyNumberFormat="1" applyFont="1" applyFill="1" applyBorder="1" applyAlignment="1">
      <alignment horizontal="center" vertical="center"/>
    </xf>
    <xf numFmtId="49" fontId="29" fillId="15" borderId="57" xfId="0" applyNumberFormat="1" applyFont="1" applyFill="1" applyBorder="1" applyAlignment="1">
      <alignment horizontal="center" vertical="center"/>
    </xf>
    <xf numFmtId="1" fontId="29" fillId="0" borderId="51" xfId="15" applyNumberFormat="1" applyFont="1" applyFill="1" applyBorder="1" applyAlignment="1">
      <alignment horizontal="center" vertical="center"/>
    </xf>
    <xf numFmtId="167" fontId="27" fillId="15" borderId="57" xfId="15" applyNumberFormat="1" applyFont="1" applyFill="1" applyBorder="1" applyAlignment="1">
      <alignment horizontal="left" vertical="center"/>
    </xf>
    <xf numFmtId="165" fontId="30" fillId="0" borderId="0" xfId="15" applyFont="1" applyFill="1" applyBorder="1" applyAlignment="1">
      <alignment horizontal="left" vertical="center"/>
    </xf>
    <xf numFmtId="49" fontId="29" fillId="0" borderId="58" xfId="0" applyNumberFormat="1" applyFont="1" applyFill="1" applyBorder="1" applyAlignment="1">
      <alignment horizontal="center" vertical="center"/>
    </xf>
    <xf numFmtId="167" fontId="29" fillId="0" borderId="59" xfId="15" applyNumberFormat="1" applyFont="1" applyFill="1" applyBorder="1" applyAlignment="1">
      <alignment horizontal="center" vertical="center"/>
    </xf>
    <xf numFmtId="49" fontId="29" fillId="0" borderId="35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horizontal="left" vertical="center" wrapText="1"/>
    </xf>
    <xf numFmtId="0" fontId="29" fillId="0" borderId="0" xfId="0" applyNumberFormat="1" applyFont="1" applyFill="1" applyBorder="1" applyAlignment="1" applyProtection="1">
      <alignment horizontal="left" vertical="center" wrapText="1"/>
    </xf>
    <xf numFmtId="4" fontId="29" fillId="0" borderId="60" xfId="14" applyNumberFormat="1" applyFont="1" applyFill="1" applyBorder="1" applyAlignment="1">
      <alignment horizontal="right" vertical="center"/>
    </xf>
    <xf numFmtId="167" fontId="29" fillId="0" borderId="60" xfId="15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horizontal="justify" vertical="center" wrapText="1"/>
    </xf>
    <xf numFmtId="1" fontId="29" fillId="0" borderId="0" xfId="15" applyNumberFormat="1" applyFont="1" applyFill="1" applyBorder="1" applyAlignment="1">
      <alignment horizontal="center" vertical="center"/>
    </xf>
    <xf numFmtId="4" fontId="27" fillId="0" borderId="60" xfId="14" applyNumberFormat="1" applyFont="1" applyFill="1" applyBorder="1" applyAlignment="1">
      <alignment horizontal="right" vertical="center"/>
    </xf>
    <xf numFmtId="1" fontId="27" fillId="0" borderId="0" xfId="15" applyNumberFormat="1" applyFont="1" applyFill="1" applyBorder="1" applyAlignment="1">
      <alignment horizontal="center" vertical="center"/>
    </xf>
    <xf numFmtId="167" fontId="27" fillId="0" borderId="60" xfId="15" applyNumberFormat="1" applyFont="1" applyFill="1" applyBorder="1" applyAlignment="1">
      <alignment horizontal="left" vertical="center"/>
    </xf>
    <xf numFmtId="49" fontId="29" fillId="0" borderId="60" xfId="0" applyNumberFormat="1" applyFont="1" applyFill="1" applyBorder="1" applyAlignment="1">
      <alignment horizontal="center" vertical="center"/>
    </xf>
    <xf numFmtId="4" fontId="27" fillId="0" borderId="61" xfId="14" applyNumberFormat="1" applyFont="1" applyFill="1" applyBorder="1" applyAlignment="1">
      <alignment horizontal="right" vertical="center"/>
    </xf>
    <xf numFmtId="0" fontId="29" fillId="15" borderId="0" xfId="0" applyNumberFormat="1" applyFont="1" applyFill="1" applyBorder="1" applyAlignment="1" applyProtection="1">
      <alignment horizontal="left" vertical="center" wrapText="1"/>
    </xf>
    <xf numFmtId="4" fontId="29" fillId="0" borderId="60" xfId="14" applyNumberFormat="1" applyFont="1" applyFill="1" applyBorder="1" applyAlignment="1">
      <alignment horizontal="center" vertical="center"/>
    </xf>
    <xf numFmtId="165" fontId="30" fillId="15" borderId="0" xfId="15" applyFont="1" applyFill="1" applyBorder="1" applyAlignment="1">
      <alignment horizontal="left" vertical="center"/>
    </xf>
    <xf numFmtId="167" fontId="27" fillId="0" borderId="60" xfId="15" applyNumberFormat="1" applyFont="1" applyFill="1" applyBorder="1" applyAlignment="1">
      <alignment vertical="center"/>
    </xf>
    <xf numFmtId="49" fontId="27" fillId="0" borderId="35" xfId="0" applyNumberFormat="1" applyFont="1" applyFill="1" applyBorder="1" applyAlignment="1">
      <alignment horizontal="center" vertical="center"/>
    </xf>
    <xf numFmtId="4" fontId="31" fillId="16" borderId="62" xfId="14" applyNumberFormat="1" applyFont="1" applyFill="1" applyBorder="1" applyAlignment="1">
      <alignment horizontal="right" vertical="center"/>
    </xf>
    <xf numFmtId="4" fontId="31" fillId="16" borderId="53" xfId="14" applyNumberFormat="1" applyFont="1" applyFill="1" applyBorder="1" applyAlignment="1">
      <alignment horizontal="center" vertical="center"/>
    </xf>
    <xf numFmtId="4" fontId="31" fillId="16" borderId="23" xfId="14" applyNumberFormat="1" applyFont="1" applyFill="1" applyBorder="1" applyAlignment="1">
      <alignment horizontal="right" vertical="center"/>
    </xf>
    <xf numFmtId="49" fontId="2" fillId="0" borderId="3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6" fontId="3" fillId="0" borderId="60" xfId="14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66" fontId="2" fillId="15" borderId="60" xfId="14" applyFont="1" applyFill="1" applyBorder="1" applyAlignment="1">
      <alignment horizontal="left" vertical="center"/>
    </xf>
    <xf numFmtId="166" fontId="2" fillId="15" borderId="60" xfId="14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>
      <alignment horizontal="left" vertical="center"/>
    </xf>
    <xf numFmtId="166" fontId="20" fillId="15" borderId="60" xfId="14" applyFont="1" applyFill="1" applyBorder="1" applyAlignment="1" applyProtection="1">
      <alignment horizontal="left" vertical="center"/>
      <protection locked="0"/>
    </xf>
    <xf numFmtId="166" fontId="20" fillId="15" borderId="60" xfId="14" applyFont="1" applyFill="1" applyBorder="1" applyAlignment="1">
      <alignment horizontal="left" vertical="center"/>
    </xf>
    <xf numFmtId="49" fontId="3" fillId="0" borderId="35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3" fillId="15" borderId="60" xfId="14" applyFont="1" applyFill="1" applyBorder="1" applyAlignment="1" applyProtection="1">
      <alignment horizontal="left" vertical="center"/>
      <protection locked="0"/>
    </xf>
    <xf numFmtId="0" fontId="3" fillId="15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166" fontId="3" fillId="15" borderId="60" xfId="14" applyFont="1" applyFill="1" applyBorder="1" applyAlignment="1">
      <alignment horizontal="left" vertical="center"/>
    </xf>
    <xf numFmtId="49" fontId="3" fillId="15" borderId="35" xfId="0" applyNumberFormat="1" applyFont="1" applyFill="1" applyBorder="1" applyAlignment="1">
      <alignment horizontal="center" vertical="center"/>
    </xf>
    <xf numFmtId="49" fontId="3" fillId="15" borderId="0" xfId="0" applyNumberFormat="1" applyFont="1" applyFill="1" applyBorder="1" applyAlignment="1">
      <alignment horizontal="center" vertical="center"/>
    </xf>
    <xf numFmtId="0" fontId="3" fillId="15" borderId="0" xfId="0" applyFont="1" applyFill="1" applyBorder="1" applyAlignment="1">
      <alignment vertical="center"/>
    </xf>
    <xf numFmtId="0" fontId="3" fillId="15" borderId="0" xfId="0" applyFont="1" applyFill="1" applyBorder="1" applyAlignment="1">
      <alignment horizontal="left" vertical="center"/>
    </xf>
    <xf numFmtId="166" fontId="39" fillId="15" borderId="60" xfId="14" applyFont="1" applyFill="1" applyBorder="1" applyAlignment="1" applyProtection="1">
      <alignment horizontal="left" vertical="center"/>
      <protection locked="0"/>
    </xf>
    <xf numFmtId="49" fontId="3" fillId="15" borderId="63" xfId="0" applyNumberFormat="1" applyFont="1" applyFill="1" applyBorder="1" applyAlignment="1">
      <alignment horizontal="center" vertical="center"/>
    </xf>
    <xf numFmtId="166" fontId="3" fillId="15" borderId="64" xfId="14" applyFont="1" applyFill="1" applyBorder="1" applyAlignment="1" applyProtection="1">
      <alignment horizontal="left" vertical="center"/>
      <protection locked="0"/>
    </xf>
    <xf numFmtId="0" fontId="2" fillId="17" borderId="62" xfId="0" applyFont="1" applyFill="1" applyBorder="1" applyAlignment="1">
      <alignment horizontal="center" vertical="center"/>
    </xf>
    <xf numFmtId="166" fontId="2" fillId="17" borderId="23" xfId="14" applyFont="1" applyFill="1" applyBorder="1" applyAlignment="1">
      <alignment horizontal="center" vertical="center"/>
    </xf>
    <xf numFmtId="0" fontId="3" fillId="17" borderId="62" xfId="0" applyFont="1" applyFill="1" applyBorder="1" applyAlignment="1">
      <alignment vertical="center"/>
    </xf>
    <xf numFmtId="166" fontId="2" fillId="17" borderId="23" xfId="14" applyFont="1" applyFill="1" applyBorder="1" applyAlignment="1">
      <alignment vertical="center"/>
    </xf>
    <xf numFmtId="0" fontId="5" fillId="13" borderId="14" xfId="0" applyFont="1" applyFill="1" applyBorder="1" applyAlignment="1">
      <alignment vertical="center"/>
    </xf>
    <xf numFmtId="4" fontId="5" fillId="13" borderId="15" xfId="0" applyNumberFormat="1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169" fontId="18" fillId="0" borderId="20" xfId="0" applyNumberFormat="1" applyFont="1" applyBorder="1" applyAlignment="1">
      <alignment horizontal="center" vertical="center"/>
    </xf>
    <xf numFmtId="169" fontId="18" fillId="0" borderId="20" xfId="0" applyNumberFormat="1" applyFont="1" applyFill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15" borderId="20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8" fillId="0" borderId="20" xfId="0" applyFont="1" applyFill="1" applyBorder="1" applyAlignment="1" applyProtection="1">
      <alignment horizontal="center" vertical="center"/>
      <protection locked="0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4" fontId="18" fillId="15" borderId="43" xfId="0" applyNumberFormat="1" applyFont="1" applyFill="1" applyBorder="1" applyAlignment="1">
      <alignment vertical="center"/>
    </xf>
    <xf numFmtId="4" fontId="18" fillId="15" borderId="19" xfId="0" applyNumberFormat="1" applyFont="1" applyFill="1" applyBorder="1" applyAlignment="1" applyProtection="1">
      <alignment vertical="center"/>
      <protection locked="0"/>
    </xf>
    <xf numFmtId="4" fontId="22" fillId="15" borderId="19" xfId="0" applyNumberFormat="1" applyFont="1" applyFill="1" applyBorder="1" applyAlignment="1">
      <alignment vertical="center"/>
    </xf>
    <xf numFmtId="4" fontId="18" fillId="15" borderId="65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15" borderId="1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49" fontId="27" fillId="0" borderId="35" xfId="0" applyNumberFormat="1" applyFont="1" applyFill="1" applyBorder="1" applyAlignment="1">
      <alignment vertical="center"/>
    </xf>
    <xf numFmtId="49" fontId="27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0" fontId="2" fillId="16" borderId="66" xfId="0" applyFont="1" applyFill="1" applyBorder="1" applyAlignment="1">
      <alignment horizontal="right" vertical="center"/>
    </xf>
    <xf numFmtId="0" fontId="2" fillId="0" borderId="57" xfId="0" applyFont="1" applyFill="1" applyBorder="1" applyAlignment="1">
      <alignment vertical="center"/>
    </xf>
    <xf numFmtId="4" fontId="29" fillId="0" borderId="61" xfId="14" applyNumberFormat="1" applyFont="1" applyFill="1" applyBorder="1" applyAlignment="1">
      <alignment horizontal="right" vertical="center"/>
    </xf>
    <xf numFmtId="4" fontId="29" fillId="0" borderId="51" xfId="14" applyNumberFormat="1" applyFont="1" applyFill="1" applyBorder="1" applyAlignment="1">
      <alignment horizontal="right" vertical="center"/>
    </xf>
    <xf numFmtId="3" fontId="2" fillId="15" borderId="0" xfId="19" applyNumberFormat="1" applyFont="1" applyFill="1" applyBorder="1" applyAlignment="1">
      <alignment vertical="center"/>
    </xf>
    <xf numFmtId="0" fontId="2" fillId="17" borderId="66" xfId="0" applyFont="1" applyFill="1" applyBorder="1" applyAlignment="1">
      <alignment horizontal="center" vertical="center"/>
    </xf>
    <xf numFmtId="0" fontId="2" fillId="15" borderId="56" xfId="0" applyFont="1" applyFill="1" applyBorder="1" applyAlignment="1">
      <alignment vertical="center"/>
    </xf>
    <xf numFmtId="4" fontId="5" fillId="17" borderId="67" xfId="0" applyNumberFormat="1" applyFont="1" applyFill="1" applyBorder="1" applyAlignment="1">
      <alignment horizontal="center" vertical="center"/>
    </xf>
    <xf numFmtId="4" fontId="5" fillId="17" borderId="68" xfId="0" applyNumberFormat="1" applyFont="1" applyFill="1" applyBorder="1" applyAlignment="1">
      <alignment horizontal="center" vertical="center"/>
    </xf>
    <xf numFmtId="4" fontId="29" fillId="15" borderId="51" xfId="14" applyNumberFormat="1" applyFont="1" applyFill="1" applyBorder="1" applyAlignment="1">
      <alignment horizontal="right" vertical="center"/>
    </xf>
    <xf numFmtId="4" fontId="29" fillId="15" borderId="61" xfId="14" applyNumberFormat="1" applyFont="1" applyFill="1" applyBorder="1" applyAlignment="1">
      <alignment horizontal="right" vertical="center"/>
    </xf>
    <xf numFmtId="167" fontId="27" fillId="0" borderId="51" xfId="15" applyNumberFormat="1" applyFont="1" applyFill="1" applyBorder="1" applyAlignment="1">
      <alignment horizontal="left" vertical="center"/>
    </xf>
    <xf numFmtId="2" fontId="27" fillId="0" borderId="61" xfId="0" applyNumberFormat="1" applyFont="1" applyFill="1" applyBorder="1" applyAlignment="1">
      <alignment vertical="center"/>
    </xf>
    <xf numFmtId="167" fontId="27" fillId="0" borderId="48" xfId="15" applyNumberFormat="1" applyFont="1" applyFill="1" applyBorder="1" applyAlignment="1">
      <alignment vertical="center"/>
    </xf>
    <xf numFmtId="49" fontId="27" fillId="17" borderId="69" xfId="0" applyNumberFormat="1" applyFont="1" applyFill="1" applyBorder="1" applyAlignment="1">
      <alignment horizontal="center" vertical="center"/>
    </xf>
    <xf numFmtId="0" fontId="29" fillId="17" borderId="62" xfId="0" applyNumberFormat="1" applyFont="1" applyFill="1" applyBorder="1" applyAlignment="1" applyProtection="1">
      <alignment horizontal="left" vertical="center" wrapText="1"/>
    </xf>
    <xf numFmtId="4" fontId="29" fillId="17" borderId="62" xfId="14" applyNumberFormat="1" applyFont="1" applyFill="1" applyBorder="1" applyAlignment="1">
      <alignment horizontal="right" vertical="center"/>
    </xf>
    <xf numFmtId="167" fontId="27" fillId="17" borderId="62" xfId="15" applyNumberFormat="1" applyFont="1" applyFill="1" applyBorder="1" applyAlignment="1">
      <alignment horizontal="left" vertical="center"/>
    </xf>
    <xf numFmtId="165" fontId="30" fillId="17" borderId="62" xfId="15" applyFont="1" applyFill="1" applyBorder="1" applyAlignment="1">
      <alignment horizontal="left" vertical="center"/>
    </xf>
    <xf numFmtId="4" fontId="29" fillId="17" borderId="23" xfId="14" applyNumberFormat="1" applyFont="1" applyFill="1" applyBorder="1" applyAlignment="1">
      <alignment horizontal="right" vertical="center"/>
    </xf>
    <xf numFmtId="167" fontId="29" fillId="0" borderId="48" xfId="15" applyNumberFormat="1" applyFont="1" applyFill="1" applyBorder="1" applyAlignment="1">
      <alignment horizontal="center" vertical="center"/>
    </xf>
    <xf numFmtId="49" fontId="27" fillId="18" borderId="69" xfId="0" applyNumberFormat="1" applyFont="1" applyFill="1" applyBorder="1" applyAlignment="1">
      <alignment horizontal="center" vertical="center"/>
    </xf>
    <xf numFmtId="0" fontId="29" fillId="18" borderId="62" xfId="0" applyNumberFormat="1" applyFont="1" applyFill="1" applyBorder="1" applyAlignment="1" applyProtection="1">
      <alignment horizontal="left" vertical="center" wrapText="1"/>
    </xf>
    <xf numFmtId="4" fontId="29" fillId="18" borderId="62" xfId="14" applyNumberFormat="1" applyFont="1" applyFill="1" applyBorder="1" applyAlignment="1">
      <alignment horizontal="right" vertical="center"/>
    </xf>
    <xf numFmtId="167" fontId="27" fillId="18" borderId="62" xfId="15" applyNumberFormat="1" applyFont="1" applyFill="1" applyBorder="1" applyAlignment="1">
      <alignment horizontal="left" vertical="center"/>
    </xf>
    <xf numFmtId="165" fontId="30" fillId="18" borderId="62" xfId="15" applyFont="1" applyFill="1" applyBorder="1" applyAlignment="1">
      <alignment horizontal="left" vertical="center"/>
    </xf>
    <xf numFmtId="4" fontId="29" fillId="18" borderId="23" xfId="14" applyNumberFormat="1" applyFont="1" applyFill="1" applyBorder="1" applyAlignment="1">
      <alignment horizontal="right" vertical="center"/>
    </xf>
    <xf numFmtId="4" fontId="29" fillId="0" borderId="12" xfId="14" applyNumberFormat="1" applyFont="1" applyFill="1" applyBorder="1" applyAlignment="1">
      <alignment horizontal="right" vertical="center"/>
    </xf>
    <xf numFmtId="165" fontId="30" fillId="0" borderId="12" xfId="15" applyFont="1" applyFill="1" applyBorder="1" applyAlignment="1">
      <alignment horizontal="left" vertical="center"/>
    </xf>
    <xf numFmtId="0" fontId="29" fillId="0" borderId="12" xfId="0" applyNumberFormat="1" applyFont="1" applyFill="1" applyBorder="1" applyAlignment="1" applyProtection="1">
      <alignment horizontal="left" vertical="center" wrapText="1"/>
    </xf>
    <xf numFmtId="4" fontId="29" fillId="0" borderId="64" xfId="14" applyNumberFormat="1" applyFont="1" applyFill="1" applyBorder="1" applyAlignment="1">
      <alignment horizontal="center" vertical="center"/>
    </xf>
    <xf numFmtId="167" fontId="29" fillId="17" borderId="69" xfId="15" applyNumberFormat="1" applyFont="1" applyFill="1" applyBorder="1" applyAlignment="1">
      <alignment horizontal="right" vertical="center"/>
    </xf>
    <xf numFmtId="4" fontId="40" fillId="0" borderId="0" xfId="0" applyNumberFormat="1" applyFont="1" applyFill="1" applyBorder="1" applyAlignment="1">
      <alignment vertical="center"/>
    </xf>
    <xf numFmtId="4" fontId="41" fillId="0" borderId="0" xfId="0" applyNumberFormat="1" applyFont="1" applyFill="1" applyBorder="1" applyAlignment="1">
      <alignment vertical="center"/>
    </xf>
    <xf numFmtId="43" fontId="2" fillId="0" borderId="0" xfId="0" applyNumberFormat="1" applyFont="1" applyFill="1" applyAlignment="1">
      <alignment vertical="center"/>
    </xf>
    <xf numFmtId="4" fontId="42" fillId="0" borderId="0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 applyProtection="1">
      <alignment vertical="center"/>
      <protection locked="0"/>
    </xf>
    <xf numFmtId="0" fontId="18" fillId="0" borderId="42" xfId="0" applyFont="1" applyFill="1" applyBorder="1" applyAlignment="1">
      <alignment vertical="center"/>
    </xf>
    <xf numFmtId="4" fontId="18" fillId="0" borderId="43" xfId="0" applyNumberFormat="1" applyFont="1" applyFill="1" applyBorder="1" applyAlignment="1" applyProtection="1">
      <alignment vertical="center"/>
      <protection locked="0"/>
    </xf>
    <xf numFmtId="0" fontId="18" fillId="0" borderId="32" xfId="0" applyFont="1" applyBorder="1" applyAlignment="1">
      <alignment horizontal="left" vertical="center"/>
    </xf>
    <xf numFmtId="0" fontId="18" fillId="0" borderId="33" xfId="0" applyFont="1" applyBorder="1" applyAlignment="1">
      <alignment vertical="center"/>
    </xf>
    <xf numFmtId="0" fontId="0" fillId="15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9" fontId="5" fillId="0" borderId="0" xfId="19" applyFont="1" applyFill="1" applyBorder="1" applyAlignment="1">
      <alignment vertical="center"/>
    </xf>
    <xf numFmtId="4" fontId="5" fillId="17" borderId="0" xfId="0" applyNumberFormat="1" applyFont="1" applyFill="1" applyBorder="1" applyAlignment="1">
      <alignment horizontal="right" vertical="center"/>
    </xf>
    <xf numFmtId="9" fontId="5" fillId="17" borderId="0" xfId="19" applyFont="1" applyFill="1" applyBorder="1" applyAlignment="1">
      <alignment vertical="center"/>
    </xf>
    <xf numFmtId="9" fontId="3" fillId="0" borderId="0" xfId="19" applyFont="1" applyFill="1" applyAlignment="1">
      <alignment horizontal="center" vertical="center"/>
    </xf>
    <xf numFmtId="9" fontId="3" fillId="0" borderId="0" xfId="19" applyFont="1" applyFill="1" applyBorder="1" applyAlignment="1">
      <alignment horizontal="center" vertical="center"/>
    </xf>
    <xf numFmtId="9" fontId="3" fillId="15" borderId="0" xfId="19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4" fontId="18" fillId="0" borderId="60" xfId="0" applyNumberFormat="1" applyFont="1" applyBorder="1" applyAlignment="1">
      <alignment horizontal="right" vertical="center"/>
    </xf>
    <xf numFmtId="0" fontId="5" fillId="13" borderId="70" xfId="0" applyFont="1" applyFill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18" fillId="15" borderId="72" xfId="0" applyFont="1" applyFill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/>
    </xf>
    <xf numFmtId="0" fontId="18" fillId="0" borderId="72" xfId="0" applyFont="1" applyFill="1" applyBorder="1" applyAlignment="1" applyProtection="1">
      <alignment horizontal="center" vertical="center" wrapText="1"/>
      <protection locked="0"/>
    </xf>
    <xf numFmtId="168" fontId="18" fillId="0" borderId="77" xfId="0" applyNumberFormat="1" applyFont="1" applyFill="1" applyBorder="1" applyAlignment="1">
      <alignment horizontal="right" vertical="center"/>
    </xf>
    <xf numFmtId="0" fontId="18" fillId="0" borderId="51" xfId="0" applyFont="1" applyBorder="1" applyAlignment="1">
      <alignment horizontal="left" vertical="center"/>
    </xf>
    <xf numFmtId="0" fontId="18" fillId="0" borderId="78" xfId="0" applyFont="1" applyBorder="1" applyAlignment="1">
      <alignment horizontal="left" vertical="center"/>
    </xf>
    <xf numFmtId="0" fontId="18" fillId="0" borderId="79" xfId="0" applyFont="1" applyBorder="1" applyAlignment="1">
      <alignment vertical="center"/>
    </xf>
    <xf numFmtId="4" fontId="18" fillId="0" borderId="80" xfId="0" applyNumberFormat="1" applyFont="1" applyFill="1" applyBorder="1" applyAlignment="1" applyProtection="1">
      <alignment vertical="center"/>
      <protection locked="0"/>
    </xf>
    <xf numFmtId="166" fontId="0" fillId="0" borderId="0" xfId="14" applyFont="1"/>
    <xf numFmtId="166" fontId="2" fillId="0" borderId="0" xfId="14" applyFont="1"/>
    <xf numFmtId="0" fontId="2" fillId="0" borderId="0" xfId="0" applyFont="1"/>
    <xf numFmtId="49" fontId="0" fillId="0" borderId="0" xfId="0" applyNumberFormat="1"/>
    <xf numFmtId="49" fontId="0" fillId="0" borderId="0" xfId="14" applyNumberFormat="1" applyFont="1"/>
    <xf numFmtId="49" fontId="2" fillId="0" borderId="0" xfId="14" applyNumberFormat="1" applyFont="1" applyAlignment="1">
      <alignment horizontal="center"/>
    </xf>
    <xf numFmtId="0" fontId="0" fillId="0" borderId="0" xfId="0" applyAlignment="1">
      <alignment horizontal="center"/>
    </xf>
    <xf numFmtId="166" fontId="2" fillId="0" borderId="0" xfId="14" applyFont="1" applyAlignment="1">
      <alignment horizontal="center"/>
    </xf>
    <xf numFmtId="0" fontId="2" fillId="0" borderId="0" xfId="0" applyFont="1" applyAlignment="1">
      <alignment horizontal="center"/>
    </xf>
    <xf numFmtId="170" fontId="0" fillId="0" borderId="0" xfId="14" applyNumberFormat="1" applyFont="1"/>
    <xf numFmtId="49" fontId="0" fillId="0" borderId="0" xfId="0" applyNumberFormat="1" applyAlignment="1">
      <alignment horizontal="center"/>
    </xf>
    <xf numFmtId="166" fontId="0" fillId="0" borderId="0" xfId="14" applyFont="1" applyAlignment="1">
      <alignment horizontal="right"/>
    </xf>
    <xf numFmtId="166" fontId="2" fillId="0" borderId="0" xfId="14" applyFont="1" applyAlignment="1">
      <alignment horizontal="right"/>
    </xf>
    <xf numFmtId="170" fontId="0" fillId="0" borderId="0" xfId="14" applyNumberFormat="1" applyFont="1" applyAlignment="1">
      <alignment horizontal="right"/>
    </xf>
    <xf numFmtId="170" fontId="2" fillId="0" borderId="0" xfId="14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166" fontId="2" fillId="0" borderId="0" xfId="14" applyFont="1" applyFill="1" applyAlignment="1">
      <alignment vertical="center"/>
    </xf>
    <xf numFmtId="166" fontId="18" fillId="0" borderId="0" xfId="14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4" fontId="37" fillId="15" borderId="0" xfId="0" applyNumberFormat="1" applyFont="1" applyFill="1" applyBorder="1" applyAlignment="1">
      <alignment vertical="center"/>
    </xf>
    <xf numFmtId="167" fontId="27" fillId="0" borderId="56" xfId="15" applyNumberFormat="1" applyFont="1" applyFill="1" applyBorder="1" applyAlignment="1">
      <alignment vertical="center"/>
    </xf>
    <xf numFmtId="4" fontId="43" fillId="0" borderId="0" xfId="0" applyNumberFormat="1" applyFont="1" applyFill="1" applyBorder="1" applyAlignment="1">
      <alignment vertical="center"/>
    </xf>
    <xf numFmtId="49" fontId="29" fillId="0" borderId="56" xfId="0" applyNumberFormat="1" applyFont="1" applyFill="1" applyBorder="1" applyAlignment="1">
      <alignment horizontal="center" vertical="center"/>
    </xf>
    <xf numFmtId="49" fontId="29" fillId="0" borderId="54" xfId="0" applyNumberFormat="1" applyFont="1" applyFill="1" applyBorder="1" applyAlignment="1">
      <alignment horizontal="center" vertical="center"/>
    </xf>
    <xf numFmtId="167" fontId="27" fillId="0" borderId="54" xfId="15" applyNumberFormat="1" applyFont="1" applyFill="1" applyBorder="1" applyAlignment="1">
      <alignment vertical="center"/>
    </xf>
    <xf numFmtId="167" fontId="29" fillId="0" borderId="77" xfId="15" applyNumberFormat="1" applyFont="1" applyFill="1" applyBorder="1" applyAlignment="1">
      <alignment vertical="center"/>
    </xf>
    <xf numFmtId="171" fontId="29" fillId="0" borderId="61" xfId="15" applyNumberFormat="1" applyFont="1" applyFill="1" applyBorder="1" applyAlignment="1">
      <alignment vertical="center"/>
    </xf>
    <xf numFmtId="167" fontId="29" fillId="0" borderId="35" xfId="15" applyNumberFormat="1" applyFont="1" applyFill="1" applyBorder="1" applyAlignment="1">
      <alignment vertical="center"/>
    </xf>
    <xf numFmtId="171" fontId="29" fillId="0" borderId="60" xfId="15" applyNumberFormat="1" applyFont="1" applyFill="1" applyBorder="1" applyAlignment="1">
      <alignment vertical="center"/>
    </xf>
    <xf numFmtId="167" fontId="31" fillId="0" borderId="69" xfId="15" applyNumberFormat="1" applyFont="1" applyFill="1" applyBorder="1" applyAlignment="1">
      <alignment vertical="center"/>
    </xf>
    <xf numFmtId="171" fontId="31" fillId="0" borderId="23" xfId="15" applyNumberFormat="1" applyFont="1" applyFill="1" applyBorder="1" applyAlignment="1">
      <alignment vertical="center"/>
    </xf>
    <xf numFmtId="173" fontId="5" fillId="17" borderId="81" xfId="19" applyNumberFormat="1" applyFont="1" applyFill="1" applyBorder="1" applyAlignment="1">
      <alignment vertical="center"/>
    </xf>
    <xf numFmtId="173" fontId="5" fillId="15" borderId="0" xfId="0" applyNumberFormat="1" applyFont="1" applyFill="1" applyBorder="1" applyAlignment="1">
      <alignment vertical="center"/>
    </xf>
    <xf numFmtId="172" fontId="18" fillId="0" borderId="0" xfId="0" applyNumberFormat="1" applyFont="1" applyFill="1" applyBorder="1" applyAlignment="1">
      <alignment vertical="center"/>
    </xf>
    <xf numFmtId="172" fontId="5" fillId="0" borderId="0" xfId="0" applyNumberFormat="1" applyFont="1" applyFill="1" applyBorder="1" applyAlignment="1">
      <alignment vertical="center"/>
    </xf>
    <xf numFmtId="172" fontId="18" fillId="0" borderId="0" xfId="0" applyNumberFormat="1" applyFont="1" applyFill="1" applyBorder="1" applyAlignment="1">
      <alignment vertical="center" wrapText="1"/>
    </xf>
    <xf numFmtId="172" fontId="18" fillId="0" borderId="0" xfId="14" applyNumberFormat="1" applyFont="1" applyFill="1" applyBorder="1" applyAlignment="1">
      <alignment vertical="center"/>
    </xf>
    <xf numFmtId="172" fontId="24" fillId="0" borderId="0" xfId="0" applyNumberFormat="1" applyFont="1" applyFill="1" applyBorder="1" applyAlignment="1">
      <alignment vertical="center"/>
    </xf>
    <xf numFmtId="172" fontId="18" fillId="15" borderId="0" xfId="0" applyNumberFormat="1" applyFont="1" applyFill="1" applyBorder="1" applyAlignment="1">
      <alignment vertical="center"/>
    </xf>
    <xf numFmtId="172" fontId="5" fillId="15" borderId="0" xfId="0" applyNumberFormat="1" applyFont="1" applyFill="1" applyBorder="1" applyAlignment="1">
      <alignment vertical="center"/>
    </xf>
    <xf numFmtId="172" fontId="27" fillId="0" borderId="0" xfId="0" applyNumberFormat="1" applyFont="1" applyFill="1" applyAlignment="1">
      <alignment vertical="center"/>
    </xf>
    <xf numFmtId="10" fontId="18" fillId="0" borderId="0" xfId="0" applyNumberFormat="1" applyFont="1" applyFill="1" applyBorder="1" applyAlignment="1">
      <alignment vertical="center"/>
    </xf>
    <xf numFmtId="4" fontId="29" fillId="0" borderId="48" xfId="14" applyNumberFormat="1" applyFont="1" applyFill="1" applyBorder="1" applyAlignment="1">
      <alignment horizontal="right" vertical="center"/>
    </xf>
    <xf numFmtId="166" fontId="2" fillId="0" borderId="0" xfId="14" applyFont="1" applyBorder="1" applyAlignment="1">
      <alignment vertical="center" wrapText="1"/>
    </xf>
    <xf numFmtId="166" fontId="5" fillId="0" borderId="0" xfId="14" applyFont="1" applyFill="1" applyBorder="1" applyAlignment="1">
      <alignment vertical="center"/>
    </xf>
    <xf numFmtId="166" fontId="18" fillId="0" borderId="0" xfId="14" applyFont="1" applyFill="1" applyBorder="1" applyAlignment="1">
      <alignment vertical="center" wrapText="1"/>
    </xf>
    <xf numFmtId="166" fontId="18" fillId="0" borderId="0" xfId="14" applyFont="1" applyFill="1" applyBorder="1" applyAlignment="1" applyProtection="1">
      <alignment vertical="center"/>
      <protection locked="0"/>
    </xf>
    <xf numFmtId="166" fontId="24" fillId="0" borderId="0" xfId="14" applyFont="1" applyFill="1" applyBorder="1" applyAlignment="1">
      <alignment vertical="center"/>
    </xf>
    <xf numFmtId="166" fontId="18" fillId="15" borderId="0" xfId="14" applyFont="1" applyFill="1" applyBorder="1" applyAlignment="1">
      <alignment vertical="center"/>
    </xf>
    <xf numFmtId="4" fontId="44" fillId="0" borderId="0" xfId="0" applyNumberFormat="1" applyFont="1" applyFill="1" applyBorder="1" applyAlignment="1">
      <alignment vertical="center"/>
    </xf>
    <xf numFmtId="4" fontId="18" fillId="0" borderId="44" xfId="0" applyNumberFormat="1" applyFont="1" applyBorder="1" applyAlignment="1" applyProtection="1">
      <alignment vertical="center"/>
      <protection locked="0"/>
    </xf>
    <xf numFmtId="4" fontId="18" fillId="0" borderId="19" xfId="0" applyNumberFormat="1" applyFont="1" applyBorder="1" applyAlignment="1" applyProtection="1">
      <alignment vertical="center"/>
      <protection locked="0"/>
    </xf>
    <xf numFmtId="166" fontId="29" fillId="17" borderId="23" xfId="14" applyFont="1" applyFill="1" applyBorder="1" applyAlignment="1">
      <alignment vertical="center"/>
    </xf>
    <xf numFmtId="4" fontId="45" fillId="0" borderId="0" xfId="0" applyNumberFormat="1" applyFont="1" applyFill="1" applyBorder="1" applyAlignment="1">
      <alignment vertical="center"/>
    </xf>
    <xf numFmtId="174" fontId="18" fillId="0" borderId="0" xfId="14" applyNumberFormat="1" applyFont="1" applyFill="1" applyBorder="1" applyAlignment="1">
      <alignment vertical="center"/>
    </xf>
    <xf numFmtId="4" fontId="46" fillId="0" borderId="0" xfId="0" applyNumberFormat="1" applyFont="1" applyFill="1" applyBorder="1" applyAlignment="1">
      <alignment vertical="center"/>
    </xf>
    <xf numFmtId="166" fontId="3" fillId="0" borderId="0" xfId="0" applyNumberFormat="1" applyFont="1" applyFill="1" applyAlignment="1">
      <alignment vertical="center"/>
    </xf>
    <xf numFmtId="172" fontId="2" fillId="0" borderId="0" xfId="19" applyNumberFormat="1" applyFont="1" applyFill="1" applyBorder="1" applyAlignment="1">
      <alignment vertical="center"/>
    </xf>
    <xf numFmtId="172" fontId="18" fillId="0" borderId="0" xfId="19" applyNumberFormat="1" applyFont="1" applyFill="1" applyBorder="1" applyAlignment="1">
      <alignment vertical="center"/>
    </xf>
    <xf numFmtId="172" fontId="5" fillId="17" borderId="69" xfId="0" applyNumberFormat="1" applyFont="1" applyFill="1" applyBorder="1" applyAlignment="1">
      <alignment vertical="center"/>
    </xf>
    <xf numFmtId="172" fontId="41" fillId="0" borderId="0" xfId="0" applyNumberFormat="1" applyFont="1" applyFill="1" applyBorder="1" applyAlignment="1">
      <alignment vertical="center"/>
    </xf>
    <xf numFmtId="174" fontId="5" fillId="0" borderId="0" xfId="14" applyNumberFormat="1" applyFont="1" applyFill="1" applyBorder="1" applyAlignment="1">
      <alignment vertical="center"/>
    </xf>
    <xf numFmtId="174" fontId="18" fillId="0" borderId="0" xfId="14" applyNumberFormat="1" applyFont="1" applyFill="1" applyBorder="1" applyAlignment="1">
      <alignment vertical="center" wrapText="1"/>
    </xf>
    <xf numFmtId="174" fontId="24" fillId="0" borderId="0" xfId="14" applyNumberFormat="1" applyFont="1" applyFill="1" applyBorder="1" applyAlignment="1">
      <alignment vertical="center"/>
    </xf>
    <xf numFmtId="174" fontId="18" fillId="15" borderId="0" xfId="14" applyNumberFormat="1" applyFont="1" applyFill="1" applyBorder="1" applyAlignment="1">
      <alignment vertical="center"/>
    </xf>
    <xf numFmtId="174" fontId="5" fillId="15" borderId="0" xfId="14" applyNumberFormat="1" applyFont="1" applyFill="1" applyBorder="1" applyAlignment="1">
      <alignment vertical="center"/>
    </xf>
    <xf numFmtId="174" fontId="2" fillId="0" borderId="0" xfId="14" applyNumberFormat="1" applyFont="1" applyBorder="1" applyAlignment="1">
      <alignment vertical="center" wrapText="1"/>
    </xf>
    <xf numFmtId="172" fontId="3" fillId="0" borderId="0" xfId="0" applyNumberFormat="1" applyFont="1" applyFill="1" applyAlignment="1">
      <alignment vertical="center"/>
    </xf>
    <xf numFmtId="172" fontId="19" fillId="0" borderId="0" xfId="0" applyNumberFormat="1" applyFont="1" applyFill="1" applyAlignment="1">
      <alignment vertical="center"/>
    </xf>
    <xf numFmtId="172" fontId="27" fillId="0" borderId="0" xfId="14" applyNumberFormat="1" applyFont="1" applyFill="1" applyAlignment="1">
      <alignment vertical="center"/>
    </xf>
    <xf numFmtId="172" fontId="27" fillId="0" borderId="0" xfId="14" applyNumberFormat="1" applyFont="1" applyFill="1" applyBorder="1" applyAlignment="1">
      <alignment vertical="center"/>
    </xf>
    <xf numFmtId="172" fontId="27" fillId="0" borderId="0" xfId="0" applyNumberFormat="1" applyFont="1" applyFill="1" applyBorder="1" applyAlignment="1">
      <alignment vertical="center"/>
    </xf>
    <xf numFmtId="173" fontId="19" fillId="0" borderId="0" xfId="19" applyNumberFormat="1" applyFont="1" applyFill="1" applyAlignment="1">
      <alignment vertical="center"/>
    </xf>
    <xf numFmtId="173" fontId="5" fillId="0" borderId="0" xfId="19" applyNumberFormat="1" applyFont="1" applyFill="1" applyBorder="1" applyAlignment="1">
      <alignment horizontal="center" vertical="center"/>
    </xf>
    <xf numFmtId="168" fontId="18" fillId="0" borderId="47" xfId="0" applyNumberFormat="1" applyFont="1" applyFill="1" applyBorder="1" applyAlignment="1">
      <alignment horizontal="right" vertical="center"/>
    </xf>
    <xf numFmtId="0" fontId="18" fillId="0" borderId="47" xfId="0" applyFont="1" applyFill="1" applyBorder="1" applyAlignment="1">
      <alignment vertical="center"/>
    </xf>
    <xf numFmtId="4" fontId="18" fillId="0" borderId="8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12" borderId="48" xfId="0" applyFont="1" applyFill="1" applyBorder="1" applyAlignment="1">
      <alignment horizontal="center" vertical="center" wrapText="1"/>
    </xf>
    <xf numFmtId="0" fontId="5" fillId="12" borderId="63" xfId="0" applyFont="1" applyFill="1" applyBorder="1" applyAlignment="1">
      <alignment horizontal="center" vertical="center" wrapText="1"/>
    </xf>
    <xf numFmtId="166" fontId="18" fillId="0" borderId="0" xfId="0" applyNumberFormat="1" applyFont="1" applyFill="1" applyBorder="1" applyAlignment="1">
      <alignment vertical="center"/>
    </xf>
    <xf numFmtId="9" fontId="2" fillId="0" borderId="0" xfId="19" applyFont="1" applyFill="1" applyBorder="1" applyAlignment="1">
      <alignment horizontal="center" vertical="center"/>
    </xf>
    <xf numFmtId="4" fontId="47" fillId="0" borderId="0" xfId="0" applyNumberFormat="1" applyFont="1" applyFill="1" applyBorder="1" applyAlignment="1">
      <alignment vertical="center"/>
    </xf>
    <xf numFmtId="49" fontId="27" fillId="0" borderId="83" xfId="0" applyNumberFormat="1" applyFont="1" applyFill="1" applyBorder="1" applyAlignment="1">
      <alignment horizontal="center" vertical="center"/>
    </xf>
    <xf numFmtId="0" fontId="27" fillId="0" borderId="84" xfId="0" applyFont="1" applyFill="1" applyBorder="1" applyAlignment="1">
      <alignment horizontal="center" vertical="center"/>
    </xf>
    <xf numFmtId="167" fontId="27" fillId="0" borderId="84" xfId="15" applyNumberFormat="1" applyFont="1" applyFill="1" applyBorder="1" applyAlignment="1">
      <alignment vertical="center"/>
    </xf>
    <xf numFmtId="167" fontId="27" fillId="0" borderId="85" xfId="15" applyNumberFormat="1" applyFont="1" applyFill="1" applyBorder="1" applyAlignment="1">
      <alignment vertical="center"/>
    </xf>
    <xf numFmtId="167" fontId="27" fillId="0" borderId="86" xfId="15" applyNumberFormat="1" applyFont="1" applyFill="1" applyBorder="1" applyAlignment="1">
      <alignment vertical="center"/>
    </xf>
    <xf numFmtId="0" fontId="27" fillId="0" borderId="64" xfId="0" applyFont="1" applyFill="1" applyBorder="1" applyAlignment="1">
      <alignment vertical="center"/>
    </xf>
    <xf numFmtId="168" fontId="5" fillId="0" borderId="10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vertical="center"/>
    </xf>
    <xf numFmtId="4" fontId="5" fillId="0" borderId="22" xfId="0" applyNumberFormat="1" applyFont="1" applyFill="1" applyBorder="1" applyAlignment="1" applyProtection="1">
      <alignment vertical="center"/>
      <protection locked="0"/>
    </xf>
    <xf numFmtId="3" fontId="2" fillId="0" borderId="0" xfId="19" applyNumberFormat="1" applyFont="1" applyFill="1" applyBorder="1" applyAlignment="1">
      <alignment vertical="center"/>
    </xf>
    <xf numFmtId="3" fontId="2" fillId="17" borderId="0" xfId="19" applyNumberFormat="1" applyFont="1" applyFill="1" applyBorder="1" applyAlignment="1">
      <alignment vertical="center"/>
    </xf>
    <xf numFmtId="4" fontId="29" fillId="0" borderId="54" xfId="14" applyNumberFormat="1" applyFont="1" applyFill="1" applyBorder="1" applyAlignment="1">
      <alignment horizontal="right" vertical="center"/>
    </xf>
    <xf numFmtId="0" fontId="5" fillId="13" borderId="77" xfId="0" applyFont="1" applyFill="1" applyBorder="1" applyAlignment="1">
      <alignment horizontal="center" vertical="center"/>
    </xf>
    <xf numFmtId="0" fontId="5" fillId="13" borderId="51" xfId="0" applyFont="1" applyFill="1" applyBorder="1" applyAlignment="1">
      <alignment horizontal="center" vertical="center"/>
    </xf>
    <xf numFmtId="0" fontId="5" fillId="13" borderId="78" xfId="0" applyFont="1" applyFill="1" applyBorder="1" applyAlignment="1">
      <alignment horizontal="center" vertical="center"/>
    </xf>
    <xf numFmtId="0" fontId="5" fillId="13" borderId="78" xfId="0" applyFont="1" applyFill="1" applyBorder="1" applyAlignment="1">
      <alignment horizontal="left" vertical="center"/>
    </xf>
    <xf numFmtId="0" fontId="5" fillId="13" borderId="79" xfId="0" applyFont="1" applyFill="1" applyBorder="1" applyAlignment="1">
      <alignment vertical="center"/>
    </xf>
    <xf numFmtId="4" fontId="5" fillId="13" borderId="80" xfId="0" applyNumberFormat="1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vertical="center"/>
    </xf>
    <xf numFmtId="3" fontId="2" fillId="0" borderId="87" xfId="19" applyNumberFormat="1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15" borderId="35" xfId="0" applyFont="1" applyFill="1" applyBorder="1" applyAlignment="1">
      <alignment vertical="center"/>
    </xf>
    <xf numFmtId="3" fontId="2" fillId="17" borderId="87" xfId="19" applyNumberFormat="1" applyFont="1" applyFill="1" applyBorder="1" applyAlignment="1">
      <alignment vertical="center"/>
    </xf>
    <xf numFmtId="4" fontId="2" fillId="17" borderId="87" xfId="19" applyNumberFormat="1" applyFont="1" applyFill="1" applyBorder="1" applyAlignment="1">
      <alignment vertical="center"/>
    </xf>
    <xf numFmtId="3" fontId="2" fillId="19" borderId="0" xfId="19" applyNumberFormat="1" applyFont="1" applyFill="1" applyBorder="1" applyAlignment="1">
      <alignment vertical="center"/>
    </xf>
    <xf numFmtId="3" fontId="2" fillId="19" borderId="87" xfId="19" applyNumberFormat="1" applyFont="1" applyFill="1" applyBorder="1" applyAlignment="1">
      <alignment vertical="center"/>
    </xf>
    <xf numFmtId="4" fontId="27" fillId="0" borderId="48" xfId="14" applyNumberFormat="1" applyFont="1" applyFill="1" applyBorder="1" applyAlignment="1">
      <alignment horizontal="right" vertical="center"/>
    </xf>
    <xf numFmtId="174" fontId="2" fillId="0" borderId="0" xfId="14" applyNumberFormat="1" applyFont="1" applyFill="1" applyAlignment="1">
      <alignment horizontal="center" vertical="center"/>
    </xf>
    <xf numFmtId="9" fontId="2" fillId="0" borderId="0" xfId="19" applyNumberFormat="1" applyFont="1" applyFill="1" applyBorder="1" applyAlignment="1">
      <alignment horizontal="center" vertical="center"/>
    </xf>
    <xf numFmtId="174" fontId="2" fillId="0" borderId="0" xfId="14" applyNumberFormat="1" applyFont="1" applyFill="1" applyAlignment="1">
      <alignment vertical="center"/>
    </xf>
    <xf numFmtId="174" fontId="3" fillId="0" borderId="0" xfId="14" applyNumberFormat="1" applyFont="1" applyFill="1" applyAlignment="1">
      <alignment vertical="center"/>
    </xf>
    <xf numFmtId="174" fontId="3" fillId="0" borderId="0" xfId="14" applyNumberFormat="1" applyFont="1" applyFill="1" applyBorder="1" applyAlignment="1">
      <alignment vertical="center"/>
    </xf>
    <xf numFmtId="174" fontId="2" fillId="0" borderId="0" xfId="19" applyNumberFormat="1" applyFont="1" applyFill="1" applyBorder="1" applyAlignment="1">
      <alignment vertical="center"/>
    </xf>
    <xf numFmtId="174" fontId="2" fillId="0" borderId="0" xfId="19" applyNumberFormat="1" applyFont="1" applyFill="1" applyAlignment="1">
      <alignment horizontal="center" vertical="center"/>
    </xf>
    <xf numFmtId="174" fontId="3" fillId="15" borderId="0" xfId="14" applyNumberFormat="1" applyFont="1" applyFill="1" applyAlignment="1">
      <alignment vertical="center"/>
    </xf>
    <xf numFmtId="174" fontId="3" fillId="15" borderId="0" xfId="14" applyNumberFormat="1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18" fillId="0" borderId="47" xfId="0" applyFont="1" applyBorder="1" applyAlignment="1">
      <alignment horizontal="left" vertical="center"/>
    </xf>
    <xf numFmtId="4" fontId="18" fillId="15" borderId="19" xfId="0" applyNumberFormat="1" applyFont="1" applyFill="1" applyBorder="1" applyAlignment="1">
      <alignment vertical="center"/>
    </xf>
    <xf numFmtId="4" fontId="18" fillId="15" borderId="43" xfId="0" applyNumberFormat="1" applyFont="1" applyFill="1" applyBorder="1" applyAlignment="1" applyProtection="1">
      <alignment vertical="center"/>
      <protection locked="0"/>
    </xf>
    <xf numFmtId="4" fontId="41" fillId="2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6" fillId="0" borderId="21" xfId="0" applyFont="1" applyBorder="1" applyAlignment="1">
      <alignment vertical="center"/>
    </xf>
    <xf numFmtId="0" fontId="36" fillId="0" borderId="21" xfId="0" applyFont="1" applyBorder="1" applyAlignment="1">
      <alignment vertical="center" wrapText="1"/>
    </xf>
    <xf numFmtId="174" fontId="18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29" fillId="21" borderId="69" xfId="0" applyNumberFormat="1" applyFont="1" applyFill="1" applyBorder="1" applyAlignment="1">
      <alignment horizontal="center" vertical="center"/>
    </xf>
    <xf numFmtId="49" fontId="29" fillId="21" borderId="62" xfId="0" applyNumberFormat="1" applyFont="1" applyFill="1" applyBorder="1" applyAlignment="1">
      <alignment horizontal="center" vertical="center"/>
    </xf>
    <xf numFmtId="49" fontId="29" fillId="21" borderId="23" xfId="0" applyNumberFormat="1" applyFont="1" applyFill="1" applyBorder="1" applyAlignment="1">
      <alignment horizontal="center" vertical="center"/>
    </xf>
    <xf numFmtId="49" fontId="29" fillId="12" borderId="88" xfId="0" applyNumberFormat="1" applyFont="1" applyFill="1" applyBorder="1" applyAlignment="1">
      <alignment horizontal="center" vertical="center"/>
    </xf>
    <xf numFmtId="49" fontId="29" fillId="12" borderId="89" xfId="0" applyNumberFormat="1" applyFont="1" applyFill="1" applyBorder="1" applyAlignment="1">
      <alignment horizontal="center" vertical="center"/>
    </xf>
    <xf numFmtId="49" fontId="29" fillId="12" borderId="53" xfId="0" applyNumberFormat="1" applyFont="1" applyFill="1" applyBorder="1" applyAlignment="1">
      <alignment horizontal="center" vertical="center"/>
    </xf>
    <xf numFmtId="49" fontId="29" fillId="12" borderId="52" xfId="0" applyNumberFormat="1" applyFont="1" applyFill="1" applyBorder="1" applyAlignment="1">
      <alignment horizontal="center" vertical="center"/>
    </xf>
    <xf numFmtId="49" fontId="29" fillId="12" borderId="81" xfId="0" applyNumberFormat="1" applyFont="1" applyFill="1" applyBorder="1" applyAlignment="1">
      <alignment horizontal="center" vertical="center"/>
    </xf>
    <xf numFmtId="49" fontId="29" fillId="18" borderId="69" xfId="0" applyNumberFormat="1" applyFont="1" applyFill="1" applyBorder="1" applyAlignment="1">
      <alignment horizontal="center" vertical="center" wrapText="1"/>
    </xf>
    <xf numFmtId="49" fontId="29" fillId="18" borderId="62" xfId="0" applyNumberFormat="1" applyFont="1" applyFill="1" applyBorder="1" applyAlignment="1">
      <alignment horizontal="center" vertical="center" wrapText="1"/>
    </xf>
    <xf numFmtId="49" fontId="29" fillId="18" borderId="23" xfId="0" applyNumberFormat="1" applyFont="1" applyFill="1" applyBorder="1" applyAlignment="1">
      <alignment horizontal="center" vertical="center" wrapText="1"/>
    </xf>
    <xf numFmtId="0" fontId="31" fillId="16" borderId="69" xfId="0" applyFont="1" applyFill="1" applyBorder="1" applyAlignment="1">
      <alignment horizontal="center" vertical="center"/>
    </xf>
    <xf numFmtId="0" fontId="31" fillId="16" borderId="62" xfId="0" applyFont="1" applyFill="1" applyBorder="1" applyAlignment="1">
      <alignment horizontal="center" vertical="center"/>
    </xf>
    <xf numFmtId="49" fontId="29" fillId="17" borderId="69" xfId="0" applyNumberFormat="1" applyFont="1" applyFill="1" applyBorder="1" applyAlignment="1">
      <alignment horizontal="center" vertical="center" wrapText="1"/>
    </xf>
    <xf numFmtId="49" fontId="29" fillId="17" borderId="62" xfId="0" applyNumberFormat="1" applyFont="1" applyFill="1" applyBorder="1" applyAlignment="1">
      <alignment horizontal="center" vertical="center" wrapText="1"/>
    </xf>
    <xf numFmtId="49" fontId="29" fillId="17" borderId="23" xfId="0" applyNumberFormat="1" applyFont="1" applyFill="1" applyBorder="1" applyAlignment="1">
      <alignment horizontal="center" vertical="center" wrapText="1"/>
    </xf>
    <xf numFmtId="49" fontId="29" fillId="21" borderId="63" xfId="0" applyNumberFormat="1" applyFont="1" applyFill="1" applyBorder="1" applyAlignment="1">
      <alignment horizontal="center" vertical="center"/>
    </xf>
    <xf numFmtId="49" fontId="29" fillId="21" borderId="12" xfId="0" applyNumberFormat="1" applyFont="1" applyFill="1" applyBorder="1" applyAlignment="1">
      <alignment horizontal="center" vertical="center"/>
    </xf>
    <xf numFmtId="49" fontId="29" fillId="21" borderId="6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17" borderId="69" xfId="0" applyFont="1" applyFill="1" applyBorder="1" applyAlignment="1">
      <alignment horizontal="center" vertical="center"/>
    </xf>
    <xf numFmtId="0" fontId="2" fillId="17" borderId="62" xfId="0" applyFont="1" applyFill="1" applyBorder="1" applyAlignment="1">
      <alignment horizontal="center" vertical="center"/>
    </xf>
    <xf numFmtId="49" fontId="2" fillId="17" borderId="69" xfId="0" applyNumberFormat="1" applyFont="1" applyFill="1" applyBorder="1" applyAlignment="1">
      <alignment horizontal="center" vertical="center"/>
    </xf>
    <xf numFmtId="49" fontId="2" fillId="17" borderId="6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8" fontId="5" fillId="0" borderId="0" xfId="0" applyNumberFormat="1" applyFont="1" applyFill="1" applyBorder="1" applyAlignment="1">
      <alignment horizontal="center" vertical="center"/>
    </xf>
    <xf numFmtId="0" fontId="5" fillId="12" borderId="69" xfId="0" applyFont="1" applyFill="1" applyBorder="1" applyAlignment="1">
      <alignment horizontal="center" vertical="center" wrapText="1"/>
    </xf>
    <xf numFmtId="0" fontId="5" fillId="12" borderId="6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13" borderId="69" xfId="0" applyFont="1" applyFill="1" applyBorder="1" applyAlignment="1">
      <alignment horizontal="left" vertical="center"/>
    </xf>
    <xf numFmtId="0" fontId="5" fillId="13" borderId="62" xfId="0" applyFont="1" applyFill="1" applyBorder="1" applyAlignment="1">
      <alignment horizontal="left" vertical="center"/>
    </xf>
    <xf numFmtId="0" fontId="5" fillId="13" borderId="13" xfId="0" applyFont="1" applyFill="1" applyBorder="1" applyAlignment="1">
      <alignment horizontal="left" vertical="center"/>
    </xf>
    <xf numFmtId="168" fontId="5" fillId="12" borderId="90" xfId="0" applyNumberFormat="1" applyFont="1" applyFill="1" applyBorder="1" applyAlignment="1">
      <alignment horizontal="center" vertical="center"/>
    </xf>
    <xf numFmtId="168" fontId="5" fillId="12" borderId="91" xfId="0" applyNumberFormat="1" applyFont="1" applyFill="1" applyBorder="1" applyAlignment="1">
      <alignment horizontal="center" vertical="center"/>
    </xf>
    <xf numFmtId="168" fontId="5" fillId="12" borderId="92" xfId="0" applyNumberFormat="1" applyFont="1" applyFill="1" applyBorder="1" applyAlignment="1">
      <alignment horizontal="center" vertical="center"/>
    </xf>
    <xf numFmtId="0" fontId="5" fillId="12" borderId="36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4" fontId="5" fillId="12" borderId="93" xfId="0" applyNumberFormat="1" applyFont="1" applyFill="1" applyBorder="1" applyAlignment="1">
      <alignment horizontal="center" vertical="center" wrapText="1"/>
    </xf>
    <xf numFmtId="4" fontId="5" fillId="12" borderId="59" xfId="0" applyNumberFormat="1" applyFont="1" applyFill="1" applyBorder="1" applyAlignment="1">
      <alignment horizontal="center" vertical="center" wrapText="1"/>
    </xf>
    <xf numFmtId="0" fontId="5" fillId="13" borderId="69" xfId="0" applyFont="1" applyFill="1" applyBorder="1" applyAlignment="1">
      <alignment horizontal="center" vertical="center"/>
    </xf>
    <xf numFmtId="0" fontId="5" fillId="13" borderId="62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13" borderId="70" xfId="0" applyFont="1" applyFill="1" applyBorder="1" applyAlignment="1">
      <alignment horizontal="left" vertical="center"/>
    </xf>
    <xf numFmtId="0" fontId="5" fillId="13" borderId="14" xfId="0" applyFont="1" applyFill="1" applyBorder="1" applyAlignment="1">
      <alignment horizontal="left" vertical="center"/>
    </xf>
    <xf numFmtId="168" fontId="5" fillId="12" borderId="77" xfId="0" applyNumberFormat="1" applyFont="1" applyFill="1" applyBorder="1" applyAlignment="1">
      <alignment horizontal="center" vertical="center"/>
    </xf>
    <xf numFmtId="168" fontId="5" fillId="12" borderId="54" xfId="0" applyNumberFormat="1" applyFont="1" applyFill="1" applyBorder="1" applyAlignment="1">
      <alignment horizontal="center" vertical="center"/>
    </xf>
    <xf numFmtId="168" fontId="5" fillId="12" borderId="63" xfId="0" applyNumberFormat="1" applyFont="1" applyFill="1" applyBorder="1" applyAlignment="1">
      <alignment horizontal="center" vertical="center"/>
    </xf>
    <xf numFmtId="0" fontId="5" fillId="12" borderId="61" xfId="0" applyFont="1" applyFill="1" applyBorder="1" applyAlignment="1">
      <alignment horizontal="center" vertical="center" wrapText="1"/>
    </xf>
    <xf numFmtId="0" fontId="5" fillId="12" borderId="64" xfId="0" applyFont="1" applyFill="1" applyBorder="1" applyAlignment="1">
      <alignment horizontal="center" vertical="center" wrapText="1"/>
    </xf>
    <xf numFmtId="0" fontId="5" fillId="12" borderId="94" xfId="0" applyFont="1" applyFill="1" applyBorder="1" applyAlignment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</cellXfs>
  <cellStyles count="23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Millares" xfId="14" builtinId="3"/>
    <cellStyle name="Millares [0]" xfId="15" builtinId="6"/>
    <cellStyle name="Neutral" xfId="16" builtinId="28" customBuiltin="1"/>
    <cellStyle name="Normal" xfId="0" builtinId="0"/>
    <cellStyle name="Note" xfId="17"/>
    <cellStyle name="Output" xfId="18"/>
    <cellStyle name="Porcentaje" xfId="19" builtinId="5"/>
    <cellStyle name="Sheet Title" xfId="20"/>
    <cellStyle name="Total" xfId="21" builtinId="25" customBuiltin="1"/>
    <cellStyle name="Warning Text" xfId="22"/>
  </cellStyles>
  <dxfs count="0"/>
  <tableStyles count="0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vert="vert270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vert="vert270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2:M257"/>
  <sheetViews>
    <sheetView showGridLines="0" topLeftCell="A25" zoomScale="90" zoomScaleNormal="90" workbookViewId="0">
      <selection activeCell="A27" sqref="A27"/>
    </sheetView>
  </sheetViews>
  <sheetFormatPr baseColWidth="10" defaultColWidth="9.140625" defaultRowHeight="15" x14ac:dyDescent="0.2"/>
  <cols>
    <col min="1" max="1" width="24.85546875" style="307" bestFit="1" customWidth="1"/>
    <col min="2" max="2" width="50.85546875" style="7" customWidth="1"/>
    <col min="3" max="3" width="20.140625" style="4" bestFit="1" customWidth="1"/>
    <col min="4" max="5" width="1.7109375" style="4" customWidth="1"/>
    <col min="6" max="6" width="9.85546875" style="4" customWidth="1"/>
    <col min="7" max="7" width="36.140625" style="4" customWidth="1"/>
    <col min="8" max="8" width="24.5703125" style="4" bestFit="1" customWidth="1"/>
    <col min="9" max="9" width="48.42578125" style="448" customWidth="1"/>
    <col min="10" max="10" width="28.140625" style="171" customWidth="1"/>
    <col min="11" max="16384" width="9.140625" style="5"/>
  </cols>
  <sheetData>
    <row r="2" spans="1:13" s="10" customFormat="1" ht="12.75" customHeight="1" x14ac:dyDescent="0.2">
      <c r="A2" s="512" t="s">
        <v>61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</row>
    <row r="3" spans="1:13" s="10" customFormat="1" ht="12.75" customHeight="1" x14ac:dyDescent="0.2">
      <c r="A3" s="512" t="s">
        <v>425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</row>
    <row r="4" spans="1:13" s="10" customFormat="1" ht="12.75" customHeight="1" x14ac:dyDescent="0.2">
      <c r="A4" s="512" t="s">
        <v>470</v>
      </c>
      <c r="B4" s="512"/>
      <c r="C4" s="512"/>
      <c r="D4" s="512"/>
      <c r="E4" s="512"/>
      <c r="F4" s="512" t="s">
        <v>424</v>
      </c>
      <c r="G4" s="512"/>
      <c r="H4" s="512"/>
      <c r="I4" s="512"/>
      <c r="J4" s="512" t="s">
        <v>424</v>
      </c>
      <c r="K4" s="512"/>
      <c r="L4" s="512"/>
      <c r="M4" s="512"/>
    </row>
    <row r="5" spans="1:13" s="10" customFormat="1" ht="12.75" customHeight="1" x14ac:dyDescent="0.2">
      <c r="A5" s="512" t="s">
        <v>471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</row>
    <row r="6" spans="1:13" s="10" customFormat="1" ht="12.75" customHeight="1" x14ac:dyDescent="0.2">
      <c r="A6" s="512" t="s">
        <v>657</v>
      </c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</row>
    <row r="7" spans="1:13" s="10" customFormat="1" ht="12.75" customHeight="1" x14ac:dyDescent="0.2">
      <c r="A7" s="304"/>
      <c r="B7" s="129"/>
      <c r="C7" s="129"/>
      <c r="D7" s="129"/>
      <c r="E7" s="129"/>
      <c r="F7" s="9"/>
      <c r="G7" s="9"/>
      <c r="H7" s="9"/>
      <c r="I7" s="447"/>
      <c r="J7" s="3"/>
    </row>
    <row r="8" spans="1:13" x14ac:dyDescent="0.2">
      <c r="A8" s="511"/>
      <c r="B8" s="511"/>
      <c r="C8" s="511"/>
      <c r="D8" s="511"/>
      <c r="E8" s="511"/>
      <c r="F8" s="6"/>
      <c r="G8" s="6"/>
      <c r="H8" s="6"/>
    </row>
    <row r="9" spans="1:13" s="181" customFormat="1" ht="15.75" customHeight="1" x14ac:dyDescent="0.2">
      <c r="A9" s="510" t="s">
        <v>31</v>
      </c>
      <c r="B9" s="510"/>
      <c r="C9" s="510"/>
      <c r="D9" s="510"/>
      <c r="E9" s="510"/>
      <c r="F9" s="510"/>
      <c r="G9" s="510"/>
      <c r="H9" s="510"/>
      <c r="I9" s="420"/>
      <c r="J9" s="182"/>
    </row>
    <row r="10" spans="1:13" s="181" customFormat="1" ht="18" customHeight="1" x14ac:dyDescent="0.2">
      <c r="A10" s="510" t="s">
        <v>472</v>
      </c>
      <c r="B10" s="510"/>
      <c r="C10" s="510"/>
      <c r="D10" s="510"/>
      <c r="E10" s="510"/>
      <c r="F10" s="510"/>
      <c r="G10" s="510"/>
      <c r="H10" s="510"/>
      <c r="I10" s="420"/>
      <c r="J10" s="182"/>
    </row>
    <row r="11" spans="1:13" s="181" customFormat="1" ht="5.25" customHeight="1" x14ac:dyDescent="0.2">
      <c r="A11" s="183" t="s">
        <v>363</v>
      </c>
      <c r="B11" s="183" t="s">
        <v>364</v>
      </c>
      <c r="C11" s="184"/>
      <c r="D11" s="184"/>
      <c r="E11" s="185"/>
      <c r="F11" s="185"/>
      <c r="G11" s="185"/>
      <c r="H11" s="186"/>
      <c r="I11" s="420"/>
      <c r="J11" s="182"/>
    </row>
    <row r="12" spans="1:13" s="181" customFormat="1" ht="9" customHeight="1" thickBot="1" x14ac:dyDescent="0.25">
      <c r="A12" s="187"/>
      <c r="B12" s="187"/>
      <c r="C12" s="188"/>
      <c r="D12" s="188"/>
      <c r="E12" s="188"/>
      <c r="F12" s="188"/>
      <c r="G12" s="188"/>
      <c r="H12" s="189"/>
      <c r="I12" s="420"/>
      <c r="J12" s="182"/>
    </row>
    <row r="13" spans="1:13" s="181" customFormat="1" ht="17.25" customHeight="1" thickBot="1" x14ac:dyDescent="0.25">
      <c r="A13" s="516" t="s">
        <v>560</v>
      </c>
      <c r="B13" s="517"/>
      <c r="C13" s="518"/>
      <c r="D13" s="211"/>
      <c r="E13" s="212"/>
      <c r="F13" s="519" t="s">
        <v>561</v>
      </c>
      <c r="G13" s="517"/>
      <c r="H13" s="520"/>
      <c r="I13" s="420"/>
      <c r="J13" s="182"/>
    </row>
    <row r="14" spans="1:13" s="181" customFormat="1" ht="24.75" customHeight="1" thickBot="1" x14ac:dyDescent="0.25">
      <c r="A14" s="226" t="s">
        <v>69</v>
      </c>
      <c r="B14" s="191" t="s">
        <v>68</v>
      </c>
      <c r="C14" s="192" t="s">
        <v>59</v>
      </c>
      <c r="D14" s="328"/>
      <c r="E14" s="218"/>
      <c r="F14" s="190" t="s">
        <v>69</v>
      </c>
      <c r="G14" s="191" t="s">
        <v>68</v>
      </c>
      <c r="H14" s="227" t="s">
        <v>59</v>
      </c>
      <c r="I14" s="420"/>
      <c r="J14" s="182"/>
    </row>
    <row r="15" spans="1:13" s="181" customFormat="1" ht="36" customHeight="1" thickBot="1" x14ac:dyDescent="0.25">
      <c r="A15" s="521" t="s">
        <v>25</v>
      </c>
      <c r="B15" s="522"/>
      <c r="C15" s="522"/>
      <c r="D15" s="522"/>
      <c r="E15" s="522"/>
      <c r="F15" s="522"/>
      <c r="G15" s="522"/>
      <c r="H15" s="523"/>
      <c r="I15" s="420"/>
      <c r="J15" s="182"/>
    </row>
    <row r="16" spans="1:13" s="181" customFormat="1" ht="6" customHeight="1" thickBot="1" x14ac:dyDescent="0.25">
      <c r="A16" s="228"/>
      <c r="B16" s="193"/>
      <c r="C16" s="184"/>
      <c r="D16" s="184"/>
      <c r="E16" s="185"/>
      <c r="F16" s="193"/>
      <c r="G16" s="193"/>
      <c r="H16" s="232"/>
      <c r="I16" s="420"/>
      <c r="J16" s="182"/>
    </row>
    <row r="17" spans="1:10" s="181" customFormat="1" ht="20.100000000000001" customHeight="1" thickBot="1" x14ac:dyDescent="0.25">
      <c r="A17" s="513" t="s">
        <v>685</v>
      </c>
      <c r="B17" s="514"/>
      <c r="C17" s="514"/>
      <c r="D17" s="514"/>
      <c r="E17" s="514"/>
      <c r="F17" s="514"/>
      <c r="G17" s="514"/>
      <c r="H17" s="515"/>
      <c r="I17" s="420"/>
      <c r="J17" s="182"/>
    </row>
    <row r="18" spans="1:10" s="181" customFormat="1" ht="20.100000000000001" customHeight="1" x14ac:dyDescent="0.2">
      <c r="A18" s="228" t="s">
        <v>512</v>
      </c>
      <c r="B18" s="233" t="s">
        <v>686</v>
      </c>
      <c r="C18" s="194">
        <f>'Ingresos FID'!L183</f>
        <v>1084645639</v>
      </c>
      <c r="D18" s="213"/>
      <c r="E18" s="214"/>
      <c r="F18" s="234">
        <v>1</v>
      </c>
      <c r="G18" s="185" t="str">
        <f>'Consolidado Gastos'!E50</f>
        <v xml:space="preserve">SERVICIOS </v>
      </c>
      <c r="H18" s="235">
        <f>'Consolidado Gastos'!F53+'Consolidado Gastos'!F76+'Consolidado Gastos'!F77+'Consolidado Gastos'!F80+'Consolidado Gastos'!F81+'Consolidado Gastos'!F109+'Consolidado Gastos'!F110+'Consolidado Gastos'!F111+'Consolidado Gastos'!F144+'Consolidado Gastos'!F145+'Consolidado Gastos'!F161+'Consolidado Gastos'!F107+'Consolidado Gastos'!F63+'Consolidado Gastos'!F78+'Consolidado Gastos'!F143+'Consolidado Gastos'!F160+'Consolidado Gastos'!F179+'Consolidado Gastos'!F180+'Consolidado Gastos'!F181+'Consolidado Gastos'!F182+'Consolidado Gastos'!F183+'Consolidado Gastos'!F184+'Consolidado Gastos'!F185+'Consolidado Gastos'!F208+'Consolidado Gastos'!F209+'Consolidado Gastos'!F54+'Consolidado Gastos'!F108+'Consolidado Gastos'!F61+'Consolidado Gastos'!F62+'Consolidado Gastos'!F79+'Consolidado Gastos'!F82</f>
        <v>566757953</v>
      </c>
      <c r="I18" s="420"/>
      <c r="J18" s="182"/>
    </row>
    <row r="19" spans="1:10" s="181" customFormat="1" ht="20.100000000000001" customHeight="1" x14ac:dyDescent="0.2">
      <c r="A19" s="244"/>
      <c r="B19" s="229"/>
      <c r="C19" s="194"/>
      <c r="D19" s="215"/>
      <c r="E19" s="216"/>
      <c r="F19" s="234">
        <v>2</v>
      </c>
      <c r="G19" s="185" t="str">
        <f>'Consolidado Gastos'!E217</f>
        <v>MATERIALES Y SUMINISTROS</v>
      </c>
      <c r="H19" s="235">
        <f>'Consolidado Gastos'!F220+'Consolidado Gastos'!F221+'Consolidado Gastos'!F222+'Consolidado Gastos'!F223+'Consolidado Gastos'!F241+'Consolidado Gastos'!F248+'Consolidado Gastos'!F249+'Consolidado Gastos'!F250+'Consolidado Gastos'!F251+'Consolidado Gastos'!F252+'Consolidado Gastos'!F253+'Consolidado Gastos'!F254+'Consolidado Gastos'!F281+'Consolidado Gastos'!F283+'Consolidado Gastos'!F292+'Consolidado Gastos'!F293+'Consolidado Gastos'!F294+'Consolidado Gastos'!F295+'Consolidado Gastos'!F296+'Consolidado Gastos'!F297+'Consolidado Gastos'!F298+'Consolidado Gastos'!F299+'Consolidado Gastos'!F240+'Consolidado Gastos'!F282</f>
        <v>126000000</v>
      </c>
      <c r="I19" s="420"/>
      <c r="J19" s="182"/>
    </row>
    <row r="20" spans="1:10" s="181" customFormat="1" ht="20.100000000000001" hidden="1" customHeight="1" x14ac:dyDescent="0.2">
      <c r="A20" s="244"/>
      <c r="B20" s="229"/>
      <c r="C20" s="194"/>
      <c r="D20" s="215"/>
      <c r="E20" s="216"/>
      <c r="F20" s="234">
        <v>3</v>
      </c>
      <c r="G20" s="185" t="str">
        <f>'Consolidado Gastos'!E21</f>
        <v xml:space="preserve">INTERESES Y COMISIONES </v>
      </c>
      <c r="H20" s="235">
        <v>0</v>
      </c>
      <c r="I20" s="420"/>
      <c r="J20" s="182"/>
    </row>
    <row r="21" spans="1:10" s="181" customFormat="1" ht="20.100000000000001" customHeight="1" x14ac:dyDescent="0.2">
      <c r="A21" s="244"/>
      <c r="B21" s="229"/>
      <c r="C21" s="194"/>
      <c r="D21" s="215"/>
      <c r="E21" s="216"/>
      <c r="F21" s="234">
        <v>5</v>
      </c>
      <c r="G21" s="185" t="str">
        <f>'Consolidado Gastos'!E25</f>
        <v>BIENES DURADEROS</v>
      </c>
      <c r="H21" s="235">
        <f>'Consolidado Gastos'!F340+'Consolidado Gastos'!F341+'Consolidado Gastos'!F342+'Consolidado Gastos'!F343+'Consolidado Gastos'!F344+'Consolidado Gastos'!F345+'Consolidado Gastos'!F346+'Consolidado Gastos'!F387</f>
        <v>374387686</v>
      </c>
      <c r="I21" s="420"/>
      <c r="J21" s="182"/>
    </row>
    <row r="22" spans="1:10" s="181" customFormat="1" ht="20.100000000000001" customHeight="1" thickBot="1" x14ac:dyDescent="0.25">
      <c r="A22" s="244"/>
      <c r="B22" s="229"/>
      <c r="C22" s="194"/>
      <c r="D22" s="215"/>
      <c r="E22" s="216"/>
      <c r="F22" s="234">
        <v>6</v>
      </c>
      <c r="G22" s="185" t="str">
        <f>'Consolidado Gastos'!E27</f>
        <v>TRANSFERENCIAS CORRIENTES</v>
      </c>
      <c r="H22" s="235">
        <f>+'Consolidado Gastos'!F406+'Consolidado Gastos'!F407+'Consolidado Gastos'!F408+'Consolidado Gastos'!F410+'Consolidado Gastos'!F411+'Consolidado Gastos'!F412+'Consolidado Gastos'!F413</f>
        <v>17500000</v>
      </c>
      <c r="I22" s="420"/>
      <c r="J22" s="182"/>
    </row>
    <row r="23" spans="1:10" s="181" customFormat="1" ht="20.100000000000001" hidden="1" customHeight="1" thickBot="1" x14ac:dyDescent="0.25">
      <c r="A23" s="244"/>
      <c r="B23" s="229"/>
      <c r="C23" s="194"/>
      <c r="D23" s="215"/>
      <c r="E23" s="216"/>
      <c r="F23" s="234">
        <v>9</v>
      </c>
      <c r="G23" s="185" t="str">
        <f>'Consolidado Gastos'!E33</f>
        <v>CUENTAS ESPECIALES</v>
      </c>
      <c r="H23" s="235">
        <v>0</v>
      </c>
      <c r="I23" s="420"/>
      <c r="J23" s="182"/>
    </row>
    <row r="24" spans="1:10" s="181" customFormat="1" ht="20.100000000000001" customHeight="1" x14ac:dyDescent="0.2">
      <c r="A24" s="244"/>
      <c r="B24" s="230" t="s">
        <v>543</v>
      </c>
      <c r="C24" s="311">
        <f>SUM(C18:C23)</f>
        <v>1084645639</v>
      </c>
      <c r="D24" s="217"/>
      <c r="E24" s="216"/>
      <c r="F24" s="236"/>
      <c r="G24" s="230" t="str">
        <f>+B24</f>
        <v>Sub total FF 001.001</v>
      </c>
      <c r="H24" s="310">
        <f>SUM(H18:H23)</f>
        <v>1084645639</v>
      </c>
      <c r="I24" s="420"/>
      <c r="J24" s="182"/>
    </row>
    <row r="25" spans="1:10" s="181" customFormat="1" ht="20.100000000000001" customHeight="1" thickBot="1" x14ac:dyDescent="0.25">
      <c r="A25" s="244"/>
      <c r="B25" s="230"/>
      <c r="C25" s="199"/>
      <c r="D25" s="422"/>
      <c r="E25" s="185"/>
      <c r="F25" s="236"/>
      <c r="G25" s="230"/>
      <c r="H25" s="231"/>
      <c r="I25" s="420"/>
      <c r="J25" s="182"/>
    </row>
    <row r="26" spans="1:10" s="181" customFormat="1" ht="20.100000000000001" customHeight="1" thickBot="1" x14ac:dyDescent="0.25">
      <c r="A26" s="513" t="s">
        <v>695</v>
      </c>
      <c r="B26" s="514"/>
      <c r="C26" s="514"/>
      <c r="D26" s="514"/>
      <c r="E26" s="514"/>
      <c r="F26" s="514"/>
      <c r="G26" s="514"/>
      <c r="H26" s="515"/>
      <c r="I26" s="420"/>
      <c r="J26" s="182"/>
    </row>
    <row r="27" spans="1:10" s="181" customFormat="1" ht="20.100000000000001" customHeight="1" x14ac:dyDescent="0.2">
      <c r="A27" s="228" t="s">
        <v>689</v>
      </c>
      <c r="B27" s="233" t="str">
        <f>+'Ingresos FID'!K184</f>
        <v>Registros Sanitarios</v>
      </c>
      <c r="C27" s="194">
        <f>+H33</f>
        <v>786892314</v>
      </c>
      <c r="D27" s="475"/>
      <c r="E27" s="185"/>
      <c r="F27" s="234">
        <v>1</v>
      </c>
      <c r="G27" s="185" t="s">
        <v>120</v>
      </c>
      <c r="H27" s="235">
        <f>+'Consolidado Gastos'!F83+'Consolidado Gastos'!F146+'Consolidado Gastos'!F147+'Consolidado Gastos'!F162+'Consolidado Gastos'!F114</f>
        <v>77950000</v>
      </c>
      <c r="I27" s="420"/>
      <c r="J27" s="182"/>
    </row>
    <row r="28" spans="1:10" s="181" customFormat="1" ht="20.100000000000001" customHeight="1" x14ac:dyDescent="0.2">
      <c r="A28" s="244"/>
      <c r="B28" s="230"/>
      <c r="C28" s="199"/>
      <c r="D28" s="217"/>
      <c r="E28" s="185"/>
      <c r="F28" s="234">
        <v>2</v>
      </c>
      <c r="G28" s="185" t="s">
        <v>291</v>
      </c>
      <c r="H28" s="235">
        <f>+'Consolidado Gastos'!F300+'Consolidado Gastos'!F302+'Consolidado Gastos'!F303</f>
        <v>14080000</v>
      </c>
      <c r="I28" s="420"/>
      <c r="J28" s="182"/>
    </row>
    <row r="29" spans="1:10" s="181" customFormat="1" ht="20.100000000000001" hidden="1" customHeight="1" x14ac:dyDescent="0.2">
      <c r="A29" s="244"/>
      <c r="B29" s="230"/>
      <c r="C29" s="199"/>
      <c r="D29" s="217"/>
      <c r="E29" s="185"/>
      <c r="F29" s="234">
        <v>3</v>
      </c>
      <c r="G29" s="185" t="s">
        <v>321</v>
      </c>
      <c r="H29" s="235">
        <v>0</v>
      </c>
      <c r="I29" s="420"/>
      <c r="J29" s="182"/>
    </row>
    <row r="30" spans="1:10" s="181" customFormat="1" ht="20.100000000000001" customHeight="1" thickBot="1" x14ac:dyDescent="0.25">
      <c r="A30" s="244"/>
      <c r="B30" s="230"/>
      <c r="C30" s="199"/>
      <c r="D30" s="217"/>
      <c r="E30" s="185"/>
      <c r="F30" s="234">
        <v>5</v>
      </c>
      <c r="G30" s="185" t="s">
        <v>301</v>
      </c>
      <c r="H30" s="235">
        <f>+'Consolidado Gastos'!F388+'Consolidado Gastos'!F350</f>
        <v>694862314</v>
      </c>
      <c r="I30" s="420"/>
      <c r="J30" s="182"/>
    </row>
    <row r="31" spans="1:10" s="181" customFormat="1" ht="20.100000000000001" hidden="1" customHeight="1" x14ac:dyDescent="0.2">
      <c r="A31" s="244"/>
      <c r="B31" s="230"/>
      <c r="C31" s="199"/>
      <c r="D31" s="217"/>
      <c r="E31" s="185"/>
      <c r="F31" s="234">
        <v>6</v>
      </c>
      <c r="G31" s="185" t="s">
        <v>227</v>
      </c>
      <c r="H31" s="235">
        <v>0</v>
      </c>
      <c r="I31" s="420"/>
      <c r="J31" s="182"/>
    </row>
    <row r="32" spans="1:10" s="181" customFormat="1" ht="20.100000000000001" hidden="1" customHeight="1" thickBot="1" x14ac:dyDescent="0.25">
      <c r="A32" s="244"/>
      <c r="B32" s="230"/>
      <c r="C32" s="199"/>
      <c r="D32" s="217"/>
      <c r="E32" s="185"/>
      <c r="F32" s="234">
        <v>9</v>
      </c>
      <c r="G32" s="185" t="s">
        <v>328</v>
      </c>
      <c r="H32" s="235">
        <v>0</v>
      </c>
      <c r="I32" s="420"/>
      <c r="J32" s="182"/>
    </row>
    <row r="33" spans="1:10" s="181" customFormat="1" ht="20.100000000000001" customHeight="1" x14ac:dyDescent="0.2">
      <c r="A33" s="244"/>
      <c r="B33" s="230" t="s">
        <v>697</v>
      </c>
      <c r="C33" s="311">
        <f>SUM(C27:C32)</f>
        <v>786892314</v>
      </c>
      <c r="D33" s="217"/>
      <c r="E33" s="185"/>
      <c r="F33" s="236"/>
      <c r="G33" s="230" t="str">
        <f>+B33</f>
        <v>Sub total FF 001.002</v>
      </c>
      <c r="H33" s="310">
        <f>SUM(H27:H32)</f>
        <v>786892314</v>
      </c>
      <c r="I33" s="420"/>
      <c r="J33" s="182"/>
    </row>
    <row r="34" spans="1:10" s="181" customFormat="1" ht="20.100000000000001" customHeight="1" thickBot="1" x14ac:dyDescent="0.25">
      <c r="A34" s="244"/>
      <c r="B34" s="230"/>
      <c r="C34" s="199"/>
      <c r="D34" s="217"/>
      <c r="E34" s="185"/>
      <c r="F34" s="236"/>
      <c r="G34" s="230"/>
      <c r="H34" s="231"/>
      <c r="I34" s="420"/>
      <c r="J34" s="182"/>
    </row>
    <row r="35" spans="1:10" s="181" customFormat="1" ht="20.100000000000001" customHeight="1" thickBot="1" x14ac:dyDescent="0.25">
      <c r="A35" s="513" t="s">
        <v>518</v>
      </c>
      <c r="B35" s="514"/>
      <c r="C35" s="514"/>
      <c r="D35" s="514"/>
      <c r="E35" s="514"/>
      <c r="F35" s="514"/>
      <c r="G35" s="514"/>
      <c r="H35" s="515"/>
      <c r="I35" s="420"/>
      <c r="J35" s="182"/>
    </row>
    <row r="36" spans="1:10" s="181" customFormat="1" ht="30.75" customHeight="1" x14ac:dyDescent="0.2">
      <c r="A36" s="228" t="s">
        <v>516</v>
      </c>
      <c r="B36" s="233" t="str">
        <f>'Ingresos FID'!K236</f>
        <v>Consejo Técnico de Asistencia Médico Social - Río Azul</v>
      </c>
      <c r="C36" s="195">
        <f>'Ingresos FID'!L236</f>
        <v>1644000000</v>
      </c>
      <c r="D36" s="194"/>
      <c r="E36" s="214"/>
      <c r="F36" s="223">
        <v>1</v>
      </c>
      <c r="G36" s="181" t="str">
        <f>'Consolidado Gastos'!E17</f>
        <v xml:space="preserve">SERVICIOS </v>
      </c>
      <c r="H36" s="320">
        <v>0</v>
      </c>
      <c r="I36" s="420"/>
      <c r="J36" s="182"/>
    </row>
    <row r="37" spans="1:10" s="181" customFormat="1" ht="20.100000000000001" hidden="1" customHeight="1" x14ac:dyDescent="0.2">
      <c r="A37" s="228"/>
      <c r="B37" s="229"/>
      <c r="C37" s="194"/>
      <c r="D37" s="194"/>
      <c r="E37" s="216"/>
      <c r="F37" s="234">
        <v>2</v>
      </c>
      <c r="G37" s="185" t="str">
        <f>'Consolidado Gastos'!E19</f>
        <v>MATERIALES Y SUMINISTROS</v>
      </c>
      <c r="H37" s="235">
        <v>0</v>
      </c>
      <c r="I37" s="420"/>
      <c r="J37" s="182"/>
    </row>
    <row r="38" spans="1:10" s="181" customFormat="1" ht="20.100000000000001" hidden="1" customHeight="1" x14ac:dyDescent="0.2">
      <c r="A38" s="228"/>
      <c r="B38" s="229"/>
      <c r="C38" s="194"/>
      <c r="D38" s="194"/>
      <c r="E38" s="216"/>
      <c r="F38" s="234">
        <v>3</v>
      </c>
      <c r="G38" s="185" t="str">
        <f>'Consolidado Gastos'!E21</f>
        <v xml:space="preserve">INTERESES Y COMISIONES </v>
      </c>
      <c r="H38" s="235">
        <v>0</v>
      </c>
      <c r="I38" s="420"/>
      <c r="J38" s="182"/>
    </row>
    <row r="39" spans="1:10" s="181" customFormat="1" ht="20.100000000000001" customHeight="1" thickBot="1" x14ac:dyDescent="0.25">
      <c r="A39" s="228"/>
      <c r="B39" s="229"/>
      <c r="C39" s="194"/>
      <c r="D39" s="194"/>
      <c r="E39" s="216"/>
      <c r="F39" s="234">
        <v>5</v>
      </c>
      <c r="G39" s="185" t="str">
        <f>'Consolidado Gastos'!E25</f>
        <v>BIENES DURADEROS</v>
      </c>
      <c r="H39" s="235">
        <f>'Consolidado Gastos'!F389</f>
        <v>1644000000</v>
      </c>
      <c r="I39" s="420"/>
      <c r="J39" s="182"/>
    </row>
    <row r="40" spans="1:10" s="181" customFormat="1" ht="20.100000000000001" hidden="1" customHeight="1" x14ac:dyDescent="0.2">
      <c r="A40" s="228"/>
      <c r="B40" s="229"/>
      <c r="C40" s="194"/>
      <c r="D40" s="194"/>
      <c r="E40" s="216"/>
      <c r="F40" s="234">
        <v>6</v>
      </c>
      <c r="G40" s="185" t="str">
        <f>'Consolidado Gastos'!E27</f>
        <v>TRANSFERENCIAS CORRIENTES</v>
      </c>
      <c r="H40" s="235">
        <v>0</v>
      </c>
      <c r="I40" s="420"/>
      <c r="J40" s="182"/>
    </row>
    <row r="41" spans="1:10" s="181" customFormat="1" ht="20.100000000000001" hidden="1" customHeight="1" thickBot="1" x14ac:dyDescent="0.25">
      <c r="A41" s="228"/>
      <c r="B41" s="229"/>
      <c r="C41" s="194"/>
      <c r="D41" s="194"/>
      <c r="E41" s="216"/>
      <c r="F41" s="193" t="s">
        <v>409</v>
      </c>
      <c r="G41" s="185" t="str">
        <f>'Consolidado Gastos'!E33</f>
        <v>CUENTAS ESPECIALES</v>
      </c>
      <c r="H41" s="235">
        <v>0</v>
      </c>
      <c r="I41" s="420"/>
      <c r="J41" s="182"/>
    </row>
    <row r="42" spans="1:10" s="181" customFormat="1" ht="20.100000000000001" customHeight="1" x14ac:dyDescent="0.2">
      <c r="A42" s="244"/>
      <c r="B42" s="230" t="s">
        <v>522</v>
      </c>
      <c r="C42" s="311">
        <f>SUM(C36:C36)</f>
        <v>1644000000</v>
      </c>
      <c r="D42" s="199"/>
      <c r="E42" s="216"/>
      <c r="F42" s="236"/>
      <c r="G42" s="230" t="str">
        <f>+B42</f>
        <v>Sub total FF 001.012</v>
      </c>
      <c r="H42" s="310">
        <f>+H39</f>
        <v>1644000000</v>
      </c>
      <c r="I42" s="420"/>
      <c r="J42" s="182"/>
    </row>
    <row r="43" spans="1:10" s="181" customFormat="1" ht="20.100000000000001" customHeight="1" x14ac:dyDescent="0.2">
      <c r="A43" s="244"/>
      <c r="B43" s="229"/>
      <c r="C43" s="194"/>
      <c r="D43" s="194"/>
      <c r="E43" s="216"/>
      <c r="F43" s="236"/>
      <c r="G43" s="185"/>
      <c r="H43" s="237"/>
      <c r="I43" s="420"/>
      <c r="J43" s="182"/>
    </row>
    <row r="44" spans="1:10" s="181" customFormat="1" ht="20.100000000000001" customHeight="1" thickBot="1" x14ac:dyDescent="0.25">
      <c r="A44" s="244"/>
      <c r="B44" s="230"/>
      <c r="C44" s="199"/>
      <c r="D44" s="422"/>
      <c r="E44" s="218"/>
      <c r="F44" s="236"/>
      <c r="G44" s="230"/>
      <c r="H44" s="231"/>
      <c r="I44" s="420"/>
      <c r="J44" s="182"/>
    </row>
    <row r="45" spans="1:10" s="181" customFormat="1" ht="18.75" customHeight="1" thickBot="1" x14ac:dyDescent="0.25">
      <c r="A45" s="513" t="s">
        <v>548</v>
      </c>
      <c r="B45" s="514"/>
      <c r="C45" s="514"/>
      <c r="D45" s="514"/>
      <c r="E45" s="514"/>
      <c r="F45" s="514"/>
      <c r="G45" s="514"/>
      <c r="H45" s="515"/>
      <c r="I45" s="420"/>
      <c r="J45" s="182"/>
    </row>
    <row r="46" spans="1:10" s="181" customFormat="1" ht="6" customHeight="1" x14ac:dyDescent="0.2">
      <c r="A46" s="244"/>
      <c r="B46" s="230"/>
      <c r="C46" s="194"/>
      <c r="D46" s="213"/>
      <c r="E46" s="185"/>
      <c r="F46" s="236"/>
      <c r="G46" s="230"/>
      <c r="H46" s="237"/>
      <c r="I46" s="420"/>
      <c r="J46" s="182"/>
    </row>
    <row r="47" spans="1:10" s="181" customFormat="1" ht="19.5" customHeight="1" x14ac:dyDescent="0.2">
      <c r="A47" s="228" t="s">
        <v>550</v>
      </c>
      <c r="B47" s="233" t="str">
        <f>+'Ingresos FID'!K237</f>
        <v>Consejo Técnico de Asistencia Médico Social - JPS</v>
      </c>
      <c r="C47" s="194">
        <v>219801388</v>
      </c>
      <c r="D47" s="215"/>
      <c r="E47" s="216"/>
      <c r="F47" s="234">
        <v>1</v>
      </c>
      <c r="G47" s="185" t="s">
        <v>120</v>
      </c>
      <c r="H47" s="235">
        <f>+'Consolidado Gastos'!F86+'Consolidado Gastos'!F118+'Consolidado Gastos'!F122+'Consolidado Gastos'!F164</f>
        <v>0</v>
      </c>
      <c r="I47" s="449"/>
      <c r="J47" s="182"/>
    </row>
    <row r="48" spans="1:10" s="181" customFormat="1" ht="19.5" customHeight="1" thickBot="1" x14ac:dyDescent="0.25">
      <c r="A48" s="244"/>
      <c r="B48" s="229"/>
      <c r="C48" s="194"/>
      <c r="D48" s="215"/>
      <c r="E48" s="216"/>
      <c r="F48" s="234">
        <v>2</v>
      </c>
      <c r="G48" s="185" t="s">
        <v>291</v>
      </c>
      <c r="H48" s="235">
        <f>+'Consolidado Gastos'!F226+'Consolidado Gastos'!F308+'Consolidado Gastos'!F311+'Consolidado Gastos'!F243</f>
        <v>219801388</v>
      </c>
      <c r="I48" s="449"/>
      <c r="J48" s="182"/>
    </row>
    <row r="49" spans="1:10" s="181" customFormat="1" ht="19.5" hidden="1" customHeight="1" x14ac:dyDescent="0.2">
      <c r="A49" s="244"/>
      <c r="B49" s="229"/>
      <c r="C49" s="194"/>
      <c r="D49" s="215"/>
      <c r="E49" s="216"/>
      <c r="F49" s="234">
        <v>3</v>
      </c>
      <c r="G49" s="185" t="s">
        <v>321</v>
      </c>
      <c r="H49" s="235">
        <v>0</v>
      </c>
      <c r="I49" s="449"/>
      <c r="J49" s="182"/>
    </row>
    <row r="50" spans="1:10" s="181" customFormat="1" ht="19.5" hidden="1" customHeight="1" x14ac:dyDescent="0.2">
      <c r="A50" s="244"/>
      <c r="B50" s="229"/>
      <c r="C50" s="194"/>
      <c r="D50" s="215"/>
      <c r="E50" s="216"/>
      <c r="F50" s="234">
        <v>5</v>
      </c>
      <c r="G50" s="185" t="s">
        <v>301</v>
      </c>
      <c r="H50" s="235">
        <f>+'Consolidado Gastos'!F351+'Consolidado Gastos'!F353+'Consolidado Gastos'!F355+'Consolidado Gastos'!F358</f>
        <v>0</v>
      </c>
      <c r="I50" s="449"/>
      <c r="J50" s="182"/>
    </row>
    <row r="51" spans="1:10" s="181" customFormat="1" ht="19.5" hidden="1" customHeight="1" x14ac:dyDescent="0.2">
      <c r="A51" s="244"/>
      <c r="B51" s="229"/>
      <c r="C51" s="194"/>
      <c r="D51" s="215"/>
      <c r="E51" s="216"/>
      <c r="F51" s="234">
        <v>6</v>
      </c>
      <c r="G51" s="185" t="s">
        <v>227</v>
      </c>
      <c r="H51" s="235">
        <v>0</v>
      </c>
      <c r="I51" s="420"/>
      <c r="J51" s="182"/>
    </row>
    <row r="52" spans="1:10" s="181" customFormat="1" ht="19.5" hidden="1" customHeight="1" thickBot="1" x14ac:dyDescent="0.25">
      <c r="A52" s="244"/>
      <c r="B52" s="229"/>
      <c r="C52" s="194"/>
      <c r="D52" s="215"/>
      <c r="E52" s="216"/>
      <c r="F52" s="234">
        <v>9</v>
      </c>
      <c r="G52" s="185" t="s">
        <v>328</v>
      </c>
      <c r="H52" s="235">
        <v>0</v>
      </c>
      <c r="I52" s="420"/>
      <c r="J52" s="182"/>
    </row>
    <row r="53" spans="1:10" s="181" customFormat="1" ht="19.5" customHeight="1" x14ac:dyDescent="0.2">
      <c r="A53" s="244"/>
      <c r="B53" s="230" t="s">
        <v>549</v>
      </c>
      <c r="C53" s="311">
        <f>SUM(C47:C52)</f>
        <v>219801388</v>
      </c>
      <c r="D53" s="217"/>
      <c r="E53" s="216"/>
      <c r="F53" s="236"/>
      <c r="G53" s="230" t="str">
        <f>+B53</f>
        <v>Sub total FF 001.013</v>
      </c>
      <c r="H53" s="310">
        <f>SUM(H47:H52)</f>
        <v>219801388</v>
      </c>
      <c r="I53" s="420"/>
      <c r="J53" s="182"/>
    </row>
    <row r="54" spans="1:10" s="181" customFormat="1" ht="19.5" customHeight="1" thickBot="1" x14ac:dyDescent="0.25">
      <c r="A54" s="244"/>
      <c r="B54" s="230"/>
      <c r="C54" s="194"/>
      <c r="D54" s="491"/>
      <c r="E54" s="188"/>
      <c r="F54" s="236"/>
      <c r="G54" s="230"/>
      <c r="H54" s="237"/>
      <c r="I54" s="420"/>
      <c r="J54" s="182"/>
    </row>
    <row r="55" spans="1:10" s="181" customFormat="1" ht="18.75" hidden="1" customHeight="1" thickBot="1" x14ac:dyDescent="0.25">
      <c r="A55" s="513" t="s">
        <v>596</v>
      </c>
      <c r="B55" s="514"/>
      <c r="C55" s="514"/>
      <c r="D55" s="514"/>
      <c r="E55" s="514"/>
      <c r="F55" s="514"/>
      <c r="G55" s="514"/>
      <c r="H55" s="515"/>
      <c r="I55" s="420"/>
      <c r="J55" s="182"/>
    </row>
    <row r="56" spans="1:10" s="181" customFormat="1" ht="20.100000000000001" hidden="1" customHeight="1" x14ac:dyDescent="0.2">
      <c r="A56" s="228" t="s">
        <v>635</v>
      </c>
      <c r="B56" s="229" t="str">
        <f>'Ingresos FID'!K185</f>
        <v>Ingresos por Registros y Permisos Sanitarios</v>
      </c>
      <c r="C56" s="194">
        <f>'Ingresos FID'!L185</f>
        <v>0</v>
      </c>
      <c r="D56" s="194"/>
      <c r="E56" s="220"/>
      <c r="F56" s="234">
        <v>1</v>
      </c>
      <c r="G56" s="185" t="str">
        <f>'Consolidado Gastos'!E17</f>
        <v xml:space="preserve">SERVICIOS </v>
      </c>
      <c r="H56" s="235">
        <f>'Consolidado Gastos'!F55+'Consolidado Gastos'!F66+'Consolidado Gastos'!F67+'Consolidado Gastos'!F68+'Consolidado Gastos'!F70+'Consolidado Gastos'!F88+'Consolidado Gastos'!F89+'Consolidado Gastos'!F90+'Consolidado Gastos'!F91+'Consolidado Gastos'!F127+'Consolidado Gastos'!F128+'Consolidado Gastos'!F151+'Consolidado Gastos'!F168+'Consolidado Gastos'!F169+'Consolidado Gastos'!F186+'Consolidado Gastos'!F187+'Consolidado Gastos'!F188+'Consolidado Gastos'!F189+'Consolidado Gastos'!F190+'Consolidado Gastos'!F191+'Consolidado Gastos'!F192+'Consolidado Gastos'!F212+'Consolidado Gastos'!F125+'Consolidado Gastos'!F56+'Consolidado Gastos'!F154+'Consolidado Gastos'!F124+'Consolidado Gastos'!F94+'Consolidado Gastos'!F153+'Consolidado Gastos'!F93+'Consolidado Gastos'!F92+'Consolidado Gastos'!F126+'Consolidado Gastos'!F210+'Consolidado Gastos'!F211+'Consolidado Gastos'!F58+'Consolidado Gastos'!F152+'Consolidado Gastos'!F69</f>
        <v>0</v>
      </c>
      <c r="I56" s="449"/>
      <c r="J56" s="182"/>
    </row>
    <row r="57" spans="1:10" s="181" customFormat="1" ht="19.5" hidden="1" customHeight="1" x14ac:dyDescent="0.2">
      <c r="A57" s="228"/>
      <c r="B57" s="203"/>
      <c r="C57" s="203"/>
      <c r="D57" s="203"/>
      <c r="E57" s="220"/>
      <c r="F57" s="234">
        <v>2</v>
      </c>
      <c r="G57" s="185" t="str">
        <f>'Consolidado Gastos'!E19</f>
        <v>MATERIALES Y SUMINISTROS</v>
      </c>
      <c r="H57" s="235">
        <f>'Consolidado Gastos'!F230+'Consolidado Gastos'!F231+'Consolidado Gastos'!F232+'Consolidado Gastos'!F233+'Consolidado Gastos'!F244+'Consolidado Gastos'!F258+'Consolidado Gastos'!F259+'Consolidado Gastos'!F260+'Consolidado Gastos'!F261+'Consolidado Gastos'!F262+'Consolidado Gastos'!F263+'Consolidado Gastos'!F264+'Consolidado Gastos'!F286+'Consolidado Gastos'!F287+'Consolidado Gastos'!F314+'Consolidado Gastos'!F315+'Consolidado Gastos'!F316+'Consolidado Gastos'!F317+'Consolidado Gastos'!F318+'Consolidado Gastos'!F319+'Consolidado Gastos'!F320+'Consolidado Gastos'!F321</f>
        <v>0</v>
      </c>
      <c r="I57" s="449"/>
      <c r="J57" s="196"/>
    </row>
    <row r="58" spans="1:10" s="181" customFormat="1" ht="19.5" hidden="1" customHeight="1" x14ac:dyDescent="0.2">
      <c r="A58" s="228"/>
      <c r="B58" s="203"/>
      <c r="C58" s="203"/>
      <c r="D58" s="203"/>
      <c r="E58" s="220"/>
      <c r="F58" s="234">
        <v>3</v>
      </c>
      <c r="G58" s="185" t="str">
        <f>'Consolidado Gastos'!E21</f>
        <v xml:space="preserve">INTERESES Y COMISIONES </v>
      </c>
      <c r="H58" s="235">
        <v>0</v>
      </c>
      <c r="I58" s="449"/>
      <c r="J58" s="196"/>
    </row>
    <row r="59" spans="1:10" s="181" customFormat="1" ht="19.5" hidden="1" customHeight="1" x14ac:dyDescent="0.2">
      <c r="A59" s="228"/>
      <c r="B59" s="203"/>
      <c r="C59" s="203"/>
      <c r="D59" s="203"/>
      <c r="E59" s="220"/>
      <c r="F59" s="234">
        <v>5</v>
      </c>
      <c r="G59" s="185" t="str">
        <f>'Consolidado Gastos'!E25</f>
        <v>BIENES DURADEROS</v>
      </c>
      <c r="H59" s="235">
        <f>'Consolidado Gastos'!F359+'Consolidado Gastos'!F360+'Consolidado Gastos'!F361+'Consolidado Gastos'!F362+'Consolidado Gastos'!F363+'Consolidado Gastos'!F364+'Consolidado Gastos'!F365+'Consolidado Gastos'!F390+'Consolidado Gastos'!F391+'Consolidado Gastos'!F400</f>
        <v>0</v>
      </c>
      <c r="I59" s="449"/>
      <c r="J59" s="196"/>
    </row>
    <row r="60" spans="1:10" s="181" customFormat="1" ht="19.5" hidden="1" customHeight="1" x14ac:dyDescent="0.2">
      <c r="A60" s="228"/>
      <c r="B60" s="203"/>
      <c r="C60" s="203"/>
      <c r="D60" s="203"/>
      <c r="E60" s="220"/>
      <c r="F60" s="234">
        <v>6</v>
      </c>
      <c r="G60" s="185" t="str">
        <f>'Consolidado Gastos'!E27</f>
        <v>TRANSFERENCIAS CORRIENTES</v>
      </c>
      <c r="H60" s="235">
        <v>0</v>
      </c>
      <c r="I60" s="449"/>
      <c r="J60" s="196"/>
    </row>
    <row r="61" spans="1:10" s="181" customFormat="1" ht="20.100000000000001" hidden="1" customHeight="1" thickBot="1" x14ac:dyDescent="0.25">
      <c r="A61" s="228"/>
      <c r="B61" s="230"/>
      <c r="C61" s="210"/>
      <c r="D61" s="210"/>
      <c r="E61" s="220"/>
      <c r="F61" s="234">
        <v>9</v>
      </c>
      <c r="G61" s="185" t="str">
        <f>'Consolidado Gastos'!E33</f>
        <v>CUENTAS ESPECIALES</v>
      </c>
      <c r="H61" s="235">
        <v>0</v>
      </c>
      <c r="I61" s="420"/>
      <c r="J61" s="196"/>
    </row>
    <row r="62" spans="1:10" s="181" customFormat="1" ht="20.100000000000001" hidden="1" customHeight="1" x14ac:dyDescent="0.2">
      <c r="A62" s="305"/>
      <c r="B62" s="230" t="s">
        <v>599</v>
      </c>
      <c r="C62" s="317">
        <f>SUM(C56:C61)</f>
        <v>0</v>
      </c>
      <c r="D62" s="210"/>
      <c r="E62" s="222"/>
      <c r="F62" s="197"/>
      <c r="G62" s="240" t="str">
        <f>+B62</f>
        <v>Sub total FF 001.039</v>
      </c>
      <c r="H62" s="318">
        <f>SUM(H56:H61)</f>
        <v>0</v>
      </c>
      <c r="I62" s="449"/>
      <c r="J62" s="182"/>
    </row>
    <row r="63" spans="1:10" s="181" customFormat="1" ht="6" hidden="1" customHeight="1" x14ac:dyDescent="0.2">
      <c r="A63" s="228"/>
      <c r="B63" s="230"/>
      <c r="C63" s="199"/>
      <c r="D63" s="199"/>
      <c r="E63" s="220"/>
      <c r="F63" s="193"/>
      <c r="G63" s="230"/>
      <c r="H63" s="241"/>
      <c r="I63" s="420"/>
      <c r="J63" s="182"/>
    </row>
    <row r="64" spans="1:10" s="181" customFormat="1" ht="6" hidden="1" customHeight="1" thickBot="1" x14ac:dyDescent="0.25">
      <c r="A64" s="228"/>
      <c r="B64" s="230"/>
      <c r="C64" s="199"/>
      <c r="D64" s="199"/>
      <c r="E64" s="221"/>
      <c r="F64" s="187"/>
      <c r="G64" s="230"/>
      <c r="H64" s="241"/>
      <c r="I64" s="420"/>
      <c r="J64" s="182"/>
    </row>
    <row r="65" spans="1:10" s="181" customFormat="1" ht="18.75" hidden="1" customHeight="1" thickBot="1" x14ac:dyDescent="0.25">
      <c r="A65" s="513" t="s">
        <v>514</v>
      </c>
      <c r="B65" s="514"/>
      <c r="C65" s="514"/>
      <c r="D65" s="514"/>
      <c r="E65" s="514"/>
      <c r="F65" s="514"/>
      <c r="G65" s="514"/>
      <c r="H65" s="515"/>
      <c r="I65" s="420"/>
      <c r="J65" s="182"/>
    </row>
    <row r="66" spans="1:10" s="181" customFormat="1" ht="21" hidden="1" customHeight="1" x14ac:dyDescent="0.2">
      <c r="A66" s="228" t="s">
        <v>515</v>
      </c>
      <c r="B66" s="229" t="str">
        <f>'Ingresos FID'!K235</f>
        <v>Consejo Técnico de Asistencia Médico Social</v>
      </c>
      <c r="C66" s="195">
        <f>'Ingresos FID'!L235</f>
        <v>0</v>
      </c>
      <c r="D66" s="195"/>
      <c r="E66" s="214"/>
      <c r="F66" s="223">
        <v>1</v>
      </c>
      <c r="G66" s="319" t="str">
        <f>'Consolidado Gastos'!E17</f>
        <v xml:space="preserve">SERVICIOS </v>
      </c>
      <c r="H66" s="239">
        <f>'Consolidado Gastos'!F193</f>
        <v>0</v>
      </c>
      <c r="I66" s="420"/>
      <c r="J66" s="182"/>
    </row>
    <row r="67" spans="1:10" s="181" customFormat="1" ht="21" hidden="1" customHeight="1" x14ac:dyDescent="0.2">
      <c r="A67" s="228"/>
      <c r="B67" s="229"/>
      <c r="C67" s="194"/>
      <c r="D67" s="194"/>
      <c r="E67" s="216"/>
      <c r="F67" s="234">
        <v>2</v>
      </c>
      <c r="G67" s="185" t="str">
        <f>'Consolidado Gastos'!E19</f>
        <v>MATERIALES Y SUMINISTROS</v>
      </c>
      <c r="H67" s="235">
        <v>0</v>
      </c>
      <c r="I67" s="420"/>
      <c r="J67" s="182"/>
    </row>
    <row r="68" spans="1:10" s="181" customFormat="1" ht="21" hidden="1" customHeight="1" x14ac:dyDescent="0.2">
      <c r="A68" s="228"/>
      <c r="B68" s="229"/>
      <c r="C68" s="194"/>
      <c r="D68" s="194"/>
      <c r="E68" s="216"/>
      <c r="F68" s="234">
        <v>3</v>
      </c>
      <c r="G68" s="185" t="str">
        <f>'Consolidado Gastos'!E21</f>
        <v xml:space="preserve">INTERESES Y COMISIONES </v>
      </c>
      <c r="H68" s="235">
        <v>0</v>
      </c>
      <c r="I68" s="420"/>
      <c r="J68" s="182"/>
    </row>
    <row r="69" spans="1:10" s="181" customFormat="1" ht="21" hidden="1" customHeight="1" x14ac:dyDescent="0.2">
      <c r="A69" s="228"/>
      <c r="B69" s="229"/>
      <c r="C69" s="194"/>
      <c r="D69" s="194"/>
      <c r="E69" s="216"/>
      <c r="F69" s="234">
        <v>5</v>
      </c>
      <c r="G69" s="185" t="str">
        <f>'Consolidado Gastos'!E25</f>
        <v>BIENES DURADEROS</v>
      </c>
      <c r="H69" s="235">
        <v>0</v>
      </c>
      <c r="I69" s="420"/>
      <c r="J69" s="182"/>
    </row>
    <row r="70" spans="1:10" s="181" customFormat="1" ht="21" hidden="1" customHeight="1" x14ac:dyDescent="0.2">
      <c r="A70" s="228"/>
      <c r="B70" s="229"/>
      <c r="C70" s="194"/>
      <c r="D70" s="194"/>
      <c r="E70" s="216"/>
      <c r="F70" s="234">
        <v>6</v>
      </c>
      <c r="G70" s="185" t="str">
        <f>'Consolidado Gastos'!E27</f>
        <v>TRANSFERENCIAS CORRIENTES</v>
      </c>
      <c r="H70" s="235">
        <v>0</v>
      </c>
      <c r="I70" s="420"/>
      <c r="J70" s="182"/>
    </row>
    <row r="71" spans="1:10" s="181" customFormat="1" ht="21" hidden="1" customHeight="1" thickBot="1" x14ac:dyDescent="0.25">
      <c r="A71" s="228"/>
      <c r="B71" s="229"/>
      <c r="C71" s="194"/>
      <c r="D71" s="194"/>
      <c r="E71" s="216"/>
      <c r="F71" s="193" t="s">
        <v>409</v>
      </c>
      <c r="G71" s="185" t="str">
        <f>'Consolidado Gastos'!E33</f>
        <v>CUENTAS ESPECIALES</v>
      </c>
      <c r="H71" s="235">
        <v>0</v>
      </c>
      <c r="I71" s="420"/>
      <c r="J71" s="182"/>
    </row>
    <row r="72" spans="1:10" s="181" customFormat="1" ht="21.75" hidden="1" customHeight="1" x14ac:dyDescent="0.2">
      <c r="A72" s="244"/>
      <c r="B72" s="230" t="s">
        <v>521</v>
      </c>
      <c r="C72" s="311">
        <f>SUM(C66:C71)</f>
        <v>0</v>
      </c>
      <c r="D72" s="199"/>
      <c r="E72" s="216"/>
      <c r="F72" s="225" t="e">
        <f>+#REF!</f>
        <v>#REF!</v>
      </c>
      <c r="G72" s="230" t="str">
        <f>+B72</f>
        <v>Sub total FF 001.011</v>
      </c>
      <c r="H72" s="310">
        <f>SUM(H66:H71)</f>
        <v>0</v>
      </c>
      <c r="I72" s="420"/>
      <c r="J72" s="182"/>
    </row>
    <row r="73" spans="1:10" s="181" customFormat="1" ht="6" hidden="1" customHeight="1" thickBot="1" x14ac:dyDescent="0.25">
      <c r="A73" s="228"/>
      <c r="B73" s="230"/>
      <c r="C73" s="199"/>
      <c r="D73" s="199"/>
      <c r="E73" s="221"/>
      <c r="F73" s="193"/>
      <c r="G73" s="230"/>
      <c r="H73" s="241"/>
      <c r="I73" s="420"/>
      <c r="J73" s="182"/>
    </row>
    <row r="74" spans="1:10" s="181" customFormat="1" ht="20.100000000000001" customHeight="1" thickBot="1" x14ac:dyDescent="0.25">
      <c r="A74" s="513" t="s">
        <v>519</v>
      </c>
      <c r="B74" s="514"/>
      <c r="C74" s="514"/>
      <c r="D74" s="514"/>
      <c r="E74" s="514"/>
      <c r="F74" s="514"/>
      <c r="G74" s="514"/>
      <c r="H74" s="515"/>
      <c r="I74" s="420"/>
      <c r="J74" s="182"/>
    </row>
    <row r="75" spans="1:10" s="181" customFormat="1" ht="20.100000000000001" customHeight="1" x14ac:dyDescent="0.2">
      <c r="A75" s="228" t="s">
        <v>517</v>
      </c>
      <c r="B75" s="229" t="str">
        <f>'Ingresos FID'!K250</f>
        <v>Organización Panamericana de la Salud (OPS)</v>
      </c>
      <c r="C75" s="195">
        <f>'Ingresos FID'!L250</f>
        <v>5000000</v>
      </c>
      <c r="D75" s="213"/>
      <c r="E75" s="219"/>
      <c r="F75" s="223">
        <v>1</v>
      </c>
      <c r="G75" s="185" t="str">
        <f>'Consolidado Gastos'!E50</f>
        <v xml:space="preserve">SERVICIOS </v>
      </c>
      <c r="H75" s="239">
        <f>'Consolidado Gastos'!F150+'Consolidado Gastos'!F167</f>
        <v>4500000</v>
      </c>
      <c r="I75" s="420"/>
      <c r="J75" s="182"/>
    </row>
    <row r="76" spans="1:10" s="181" customFormat="1" ht="20.100000000000001" hidden="1" customHeight="1" x14ac:dyDescent="0.2">
      <c r="A76" s="228"/>
      <c r="B76" s="229"/>
      <c r="C76" s="194"/>
      <c r="D76" s="215"/>
      <c r="E76" s="220"/>
      <c r="F76" s="234">
        <v>2</v>
      </c>
      <c r="G76" s="185" t="str">
        <f>'Consolidado Gastos'!E19</f>
        <v>MATERIALES Y SUMINISTROS</v>
      </c>
      <c r="H76" s="235">
        <v>0</v>
      </c>
      <c r="I76" s="420"/>
      <c r="J76" s="182"/>
    </row>
    <row r="77" spans="1:10" s="181" customFormat="1" ht="20.100000000000001" hidden="1" customHeight="1" x14ac:dyDescent="0.2">
      <c r="A77" s="228"/>
      <c r="B77" s="229"/>
      <c r="C77" s="194"/>
      <c r="D77" s="215"/>
      <c r="E77" s="220"/>
      <c r="F77" s="234">
        <v>3</v>
      </c>
      <c r="G77" s="185" t="str">
        <f>'Consolidado Gastos'!E21</f>
        <v xml:space="preserve">INTERESES Y COMISIONES </v>
      </c>
      <c r="H77" s="235">
        <v>0</v>
      </c>
      <c r="I77" s="420"/>
      <c r="J77" s="182"/>
    </row>
    <row r="78" spans="1:10" s="181" customFormat="1" ht="20.100000000000001" hidden="1" customHeight="1" x14ac:dyDescent="0.2">
      <c r="A78" s="228"/>
      <c r="B78" s="229"/>
      <c r="C78" s="194"/>
      <c r="D78" s="215"/>
      <c r="E78" s="220"/>
      <c r="F78" s="234">
        <v>5</v>
      </c>
      <c r="G78" s="185" t="str">
        <f>'Consolidado Gastos'!E25</f>
        <v>BIENES DURADEROS</v>
      </c>
      <c r="H78" s="235">
        <v>0</v>
      </c>
      <c r="I78" s="420"/>
      <c r="J78" s="182"/>
    </row>
    <row r="79" spans="1:10" s="181" customFormat="1" ht="20.100000000000001" customHeight="1" thickBot="1" x14ac:dyDescent="0.25">
      <c r="A79" s="228"/>
      <c r="B79" s="229"/>
      <c r="C79" s="194"/>
      <c r="D79" s="215"/>
      <c r="E79" s="220"/>
      <c r="F79" s="234">
        <v>6</v>
      </c>
      <c r="G79" s="185" t="str">
        <f>'Consolidado Gastos'!E27</f>
        <v>TRANSFERENCIAS CORRIENTES</v>
      </c>
      <c r="H79" s="235">
        <f>'Consolidado Gastos'!F424</f>
        <v>500000</v>
      </c>
      <c r="I79" s="420"/>
      <c r="J79" s="182"/>
    </row>
    <row r="80" spans="1:10" s="181" customFormat="1" ht="20.100000000000001" hidden="1" customHeight="1" thickBot="1" x14ac:dyDescent="0.25">
      <c r="A80" s="228"/>
      <c r="B80" s="229"/>
      <c r="C80" s="194"/>
      <c r="D80" s="215"/>
      <c r="E80" s="220"/>
      <c r="F80" s="193" t="s">
        <v>409</v>
      </c>
      <c r="G80" s="185" t="str">
        <f>'Consolidado Gastos'!E33</f>
        <v>CUENTAS ESPECIALES</v>
      </c>
      <c r="H80" s="235">
        <v>0</v>
      </c>
      <c r="I80" s="420"/>
      <c r="J80" s="182"/>
    </row>
    <row r="81" spans="1:10" s="181" customFormat="1" ht="20.100000000000001" customHeight="1" x14ac:dyDescent="0.2">
      <c r="A81" s="228"/>
      <c r="B81" s="230" t="s">
        <v>523</v>
      </c>
      <c r="C81" s="311">
        <f>SUM(C75:C80)</f>
        <v>5000000</v>
      </c>
      <c r="D81" s="217"/>
      <c r="E81" s="220"/>
      <c r="F81" s="193"/>
      <c r="G81" s="230" t="str">
        <f>+B81</f>
        <v>Sub total FF 001.022</v>
      </c>
      <c r="H81" s="310">
        <f>SUM(H75:H80)</f>
        <v>5000000</v>
      </c>
      <c r="I81" s="420"/>
      <c r="J81" s="182"/>
    </row>
    <row r="82" spans="1:10" s="181" customFormat="1" ht="18" customHeight="1" thickBot="1" x14ac:dyDescent="0.25">
      <c r="A82" s="228"/>
      <c r="B82" s="193"/>
      <c r="C82" s="193"/>
      <c r="D82" s="402"/>
      <c r="E82" s="220"/>
      <c r="F82" s="193"/>
      <c r="G82" s="193"/>
      <c r="H82" s="238"/>
      <c r="I82" s="420"/>
      <c r="J82" s="182"/>
    </row>
    <row r="83" spans="1:10" s="181" customFormat="1" ht="18" customHeight="1" thickBot="1" x14ac:dyDescent="0.25">
      <c r="A83" s="513" t="s">
        <v>655</v>
      </c>
      <c r="B83" s="514"/>
      <c r="C83" s="514"/>
      <c r="D83" s="514"/>
      <c r="E83" s="514"/>
      <c r="F83" s="514"/>
      <c r="G83" s="514"/>
      <c r="H83" s="515"/>
      <c r="I83" s="420"/>
      <c r="J83" s="182"/>
    </row>
    <row r="84" spans="1:10" s="181" customFormat="1" ht="18" customHeight="1" thickBot="1" x14ac:dyDescent="0.25">
      <c r="A84" s="228" t="s">
        <v>722</v>
      </c>
      <c r="B84" s="233" t="str">
        <f>+'Ingresos FID'!K239</f>
        <v>Oficina de Cooperación Intl. de la Salud - BID</v>
      </c>
      <c r="C84" s="194">
        <f>+'Ingresos FID'!L239</f>
        <v>474095440</v>
      </c>
      <c r="D84" s="215"/>
      <c r="E84" s="216"/>
      <c r="F84" s="234">
        <v>1</v>
      </c>
      <c r="G84" s="185" t="s">
        <v>120</v>
      </c>
      <c r="H84" s="235">
        <f>+'Consolidado Gastos'!F96+'Consolidado Gastos'!F97+'Consolidado Gastos'!F130+'Consolidado Gastos'!F131+'Consolidado Gastos'!F156+'Consolidado Gastos'!F171+'Consolidado Gastos'!F196</f>
        <v>474095440</v>
      </c>
      <c r="I84" s="449"/>
      <c r="J84" s="182"/>
    </row>
    <row r="85" spans="1:10" s="181" customFormat="1" ht="18" hidden="1" customHeight="1" x14ac:dyDescent="0.2">
      <c r="A85" s="244"/>
      <c r="B85" s="229"/>
      <c r="C85" s="194"/>
      <c r="D85" s="215"/>
      <c r="E85" s="216"/>
      <c r="F85" s="234">
        <v>2</v>
      </c>
      <c r="G85" s="185" t="s">
        <v>291</v>
      </c>
      <c r="H85" s="235">
        <f>+'Consolidado Gastos'!F245</f>
        <v>0</v>
      </c>
      <c r="I85" s="449"/>
      <c r="J85" s="182"/>
    </row>
    <row r="86" spans="1:10" s="181" customFormat="1" ht="18" hidden="1" customHeight="1" x14ac:dyDescent="0.2">
      <c r="A86" s="244"/>
      <c r="B86" s="229"/>
      <c r="C86" s="194"/>
      <c r="D86" s="215"/>
      <c r="E86" s="216"/>
      <c r="F86" s="234">
        <v>3</v>
      </c>
      <c r="G86" s="185" t="s">
        <v>321</v>
      </c>
      <c r="H86" s="235">
        <v>0</v>
      </c>
      <c r="I86" s="420"/>
      <c r="J86" s="182"/>
    </row>
    <row r="87" spans="1:10" s="181" customFormat="1" ht="18" hidden="1" customHeight="1" x14ac:dyDescent="0.2">
      <c r="A87" s="244"/>
      <c r="B87" s="229"/>
      <c r="C87" s="194"/>
      <c r="D87" s="215"/>
      <c r="E87" s="216"/>
      <c r="F87" s="234">
        <v>5</v>
      </c>
      <c r="G87" s="185" t="s">
        <v>301</v>
      </c>
      <c r="H87" s="235">
        <v>0</v>
      </c>
      <c r="I87" s="420"/>
      <c r="J87" s="182"/>
    </row>
    <row r="88" spans="1:10" s="181" customFormat="1" ht="18" hidden="1" customHeight="1" x14ac:dyDescent="0.2">
      <c r="A88" s="244"/>
      <c r="B88" s="229"/>
      <c r="C88" s="194"/>
      <c r="D88" s="215"/>
      <c r="E88" s="216"/>
      <c r="F88" s="234">
        <v>6</v>
      </c>
      <c r="G88" s="185" t="s">
        <v>227</v>
      </c>
      <c r="H88" s="235">
        <v>0</v>
      </c>
      <c r="I88" s="420"/>
      <c r="J88" s="182"/>
    </row>
    <row r="89" spans="1:10" s="181" customFormat="1" ht="18" hidden="1" customHeight="1" thickBot="1" x14ac:dyDescent="0.25">
      <c r="A89" s="244"/>
      <c r="B89" s="229"/>
      <c r="C89" s="194"/>
      <c r="D89" s="215"/>
      <c r="E89" s="216"/>
      <c r="F89" s="234">
        <v>9</v>
      </c>
      <c r="G89" s="185" t="s">
        <v>328</v>
      </c>
      <c r="H89" s="235">
        <v>0</v>
      </c>
      <c r="I89" s="420"/>
      <c r="J89" s="182"/>
    </row>
    <row r="90" spans="1:10" s="181" customFormat="1" ht="18" customHeight="1" x14ac:dyDescent="0.2">
      <c r="A90" s="244"/>
      <c r="B90" s="230" t="s">
        <v>656</v>
      </c>
      <c r="C90" s="311">
        <f>SUM(C84:C89)</f>
        <v>474095440</v>
      </c>
      <c r="D90" s="217"/>
      <c r="E90" s="216"/>
      <c r="F90" s="236"/>
      <c r="G90" s="230" t="str">
        <f>+B90</f>
        <v>Sub total FF 001.045</v>
      </c>
      <c r="H90" s="310">
        <f>SUM(H84:H89)</f>
        <v>474095440</v>
      </c>
      <c r="I90" s="449"/>
      <c r="J90" s="182"/>
    </row>
    <row r="91" spans="1:10" s="181" customFormat="1" ht="6" customHeight="1" thickBot="1" x14ac:dyDescent="0.25">
      <c r="A91" s="228"/>
      <c r="B91" s="193"/>
      <c r="C91" s="193"/>
      <c r="D91" s="193"/>
      <c r="E91" s="193"/>
      <c r="F91" s="193"/>
      <c r="G91" s="193"/>
      <c r="H91" s="238"/>
      <c r="I91" s="420"/>
      <c r="J91" s="182"/>
    </row>
    <row r="92" spans="1:10" s="181" customFormat="1" ht="18.75" customHeight="1" thickBot="1" x14ac:dyDescent="0.25">
      <c r="A92" s="513" t="s">
        <v>628</v>
      </c>
      <c r="B92" s="514"/>
      <c r="C92" s="514"/>
      <c r="D92" s="514"/>
      <c r="E92" s="514"/>
      <c r="F92" s="514"/>
      <c r="G92" s="514"/>
      <c r="H92" s="515"/>
      <c r="I92" s="420"/>
      <c r="J92" s="182"/>
    </row>
    <row r="93" spans="1:10" s="181" customFormat="1" ht="19.5" customHeight="1" x14ac:dyDescent="0.2">
      <c r="A93" s="228" t="s">
        <v>629</v>
      </c>
      <c r="B93" s="229" t="str">
        <f>'Ingresos FID'!K334</f>
        <v xml:space="preserve">Superávit libre Fideicomiso </v>
      </c>
      <c r="C93" s="195">
        <f>'Ingresos FID'!L334</f>
        <v>777000000</v>
      </c>
      <c r="D93" s="403"/>
      <c r="E93" s="193"/>
      <c r="F93" s="193">
        <v>1</v>
      </c>
      <c r="G93" s="185" t="s">
        <v>120</v>
      </c>
      <c r="H93" s="239">
        <v>0</v>
      </c>
      <c r="I93" s="420"/>
      <c r="J93" s="182"/>
    </row>
    <row r="94" spans="1:10" s="181" customFormat="1" ht="19.5" hidden="1" customHeight="1" x14ac:dyDescent="0.2">
      <c r="A94" s="228"/>
      <c r="B94" s="193"/>
      <c r="C94" s="193"/>
      <c r="D94" s="402"/>
      <c r="E94" s="193"/>
      <c r="F94" s="193">
        <v>2</v>
      </c>
      <c r="G94" s="185" t="s">
        <v>291</v>
      </c>
      <c r="H94" s="235">
        <v>0</v>
      </c>
      <c r="I94" s="420"/>
      <c r="J94" s="182"/>
    </row>
    <row r="95" spans="1:10" s="181" customFormat="1" ht="19.5" hidden="1" customHeight="1" x14ac:dyDescent="0.2">
      <c r="A95" s="228"/>
      <c r="B95" s="193"/>
      <c r="C95" s="193"/>
      <c r="D95" s="402"/>
      <c r="E95" s="193"/>
      <c r="F95" s="193">
        <v>3</v>
      </c>
      <c r="G95" s="185" t="s">
        <v>321</v>
      </c>
      <c r="H95" s="235">
        <v>0</v>
      </c>
      <c r="I95" s="420"/>
      <c r="J95" s="182"/>
    </row>
    <row r="96" spans="1:10" s="181" customFormat="1" ht="19.5" customHeight="1" x14ac:dyDescent="0.2">
      <c r="A96" s="228"/>
      <c r="B96" s="193"/>
      <c r="C96" s="193"/>
      <c r="D96" s="402"/>
      <c r="E96" s="193"/>
      <c r="F96" s="193">
        <v>5</v>
      </c>
      <c r="G96" s="185" t="s">
        <v>301</v>
      </c>
      <c r="H96" s="235">
        <f>+'Consolidado Gastos'!F392+'Consolidado Gastos'!F393</f>
        <v>577000000</v>
      </c>
      <c r="I96" s="420"/>
      <c r="J96" s="182"/>
    </row>
    <row r="97" spans="1:10" s="181" customFormat="1" ht="19.5" hidden="1" customHeight="1" x14ac:dyDescent="0.2">
      <c r="A97" s="228"/>
      <c r="B97" s="193"/>
      <c r="C97" s="193"/>
      <c r="D97" s="402"/>
      <c r="E97" s="193"/>
      <c r="F97" s="193">
        <v>6</v>
      </c>
      <c r="G97" s="185" t="s">
        <v>227</v>
      </c>
      <c r="H97" s="235">
        <v>0</v>
      </c>
      <c r="I97" s="420"/>
      <c r="J97" s="182"/>
    </row>
    <row r="98" spans="1:10" s="181" customFormat="1" ht="19.5" customHeight="1" thickBot="1" x14ac:dyDescent="0.25">
      <c r="A98" s="228"/>
      <c r="B98" s="193"/>
      <c r="C98" s="193"/>
      <c r="D98" s="402"/>
      <c r="E98" s="193"/>
      <c r="F98" s="193" t="s">
        <v>409</v>
      </c>
      <c r="G98" s="185" t="s">
        <v>328</v>
      </c>
      <c r="H98" s="235">
        <f>+'Consolidado Gastos'!F430</f>
        <v>200000000</v>
      </c>
      <c r="I98" s="420"/>
      <c r="J98" s="182"/>
    </row>
    <row r="99" spans="1:10" s="181" customFormat="1" ht="19.5" customHeight="1" x14ac:dyDescent="0.2">
      <c r="A99" s="228"/>
      <c r="B99" s="230" t="s">
        <v>524</v>
      </c>
      <c r="C99" s="311">
        <f>SUM(C93:C98)</f>
        <v>777000000</v>
      </c>
      <c r="D99" s="402"/>
      <c r="E99" s="193"/>
      <c r="F99" s="193"/>
      <c r="G99" s="230" t="str">
        <f>+B99</f>
        <v>Sub total FF 900.002</v>
      </c>
      <c r="H99" s="310">
        <f>SUM(H93:H98)</f>
        <v>777000000</v>
      </c>
      <c r="I99" s="420"/>
      <c r="J99" s="182"/>
    </row>
    <row r="100" spans="1:10" s="181" customFormat="1" ht="19.5" customHeight="1" thickBot="1" x14ac:dyDescent="0.25">
      <c r="A100" s="228"/>
      <c r="B100" s="230"/>
      <c r="C100" s="193"/>
      <c r="D100" s="402"/>
      <c r="E100" s="193"/>
      <c r="F100" s="193"/>
      <c r="G100" s="230"/>
      <c r="H100" s="231"/>
      <c r="I100" s="420"/>
      <c r="J100" s="182"/>
    </row>
    <row r="101" spans="1:10" s="181" customFormat="1" ht="18.75" hidden="1" customHeight="1" thickBot="1" x14ac:dyDescent="0.25">
      <c r="A101" s="513" t="s">
        <v>553</v>
      </c>
      <c r="B101" s="514"/>
      <c r="C101" s="514"/>
      <c r="D101" s="514"/>
      <c r="E101" s="514"/>
      <c r="F101" s="514"/>
      <c r="G101" s="514"/>
      <c r="H101" s="515"/>
      <c r="I101" s="420"/>
      <c r="J101" s="182"/>
    </row>
    <row r="102" spans="1:10" s="181" customFormat="1" ht="19.5" hidden="1" customHeight="1" x14ac:dyDescent="0.2">
      <c r="A102" s="228" t="s">
        <v>554</v>
      </c>
      <c r="B102" s="229" t="str">
        <f>'Ingresos FID'!K339</f>
        <v>Superávit Específico Fideicomiso</v>
      </c>
      <c r="C102" s="194">
        <f>'Ingresos FID'!L339</f>
        <v>0</v>
      </c>
      <c r="D102" s="194"/>
      <c r="E102" s="220"/>
      <c r="F102" s="234">
        <v>1</v>
      </c>
      <c r="G102" s="229" t="str">
        <f>'Consolidado Gastos'!E50</f>
        <v xml:space="preserve">SERVICIOS </v>
      </c>
      <c r="H102" s="235">
        <f>'Consolidado Gastos'!F133+'Consolidado Gastos'!F100</f>
        <v>0</v>
      </c>
      <c r="I102" s="449"/>
      <c r="J102" s="182"/>
    </row>
    <row r="103" spans="1:10" s="181" customFormat="1" ht="19.5" hidden="1" customHeight="1" x14ac:dyDescent="0.2">
      <c r="A103" s="228"/>
      <c r="B103" s="229"/>
      <c r="C103" s="194"/>
      <c r="D103" s="194"/>
      <c r="E103" s="220"/>
      <c r="F103" s="234">
        <v>2</v>
      </c>
      <c r="G103" s="229" t="str">
        <f>'Consolidado Gastos'!E217</f>
        <v>MATERIALES Y SUMINISTROS</v>
      </c>
      <c r="H103" s="235">
        <f>'Consolidado Gastos'!F234+'Consolidado Gastos'!F235+'Consolidado Gastos'!F236+'Consolidado Gastos'!F271+'Consolidado Gastos'!F272+'Consolidado Gastos'!F273+'Consolidado Gastos'!F274+'Consolidado Gastos'!F275+'Consolidado Gastos'!F276+'Consolidado Gastos'!F277+'Consolidado Gastos'!F288+'Consolidado Gastos'!F289+'Consolidado Gastos'!F323+'Consolidado Gastos'!F324+'Consolidado Gastos'!F325+'Consolidado Gastos'!F326+'Consolidado Gastos'!F327+'Consolidado Gastos'!F328+'Consolidado Gastos'!F329</f>
        <v>0</v>
      </c>
      <c r="I103" s="449"/>
      <c r="J103" s="182"/>
    </row>
    <row r="104" spans="1:10" s="181" customFormat="1" ht="19.5" hidden="1" customHeight="1" x14ac:dyDescent="0.2">
      <c r="A104" s="228"/>
      <c r="B104" s="229"/>
      <c r="C104" s="194"/>
      <c r="D104" s="194"/>
      <c r="E104" s="220"/>
      <c r="F104" s="234">
        <v>3</v>
      </c>
      <c r="G104" s="229" t="str">
        <f>'Consolidado Gastos'!E21</f>
        <v xml:space="preserve">INTERESES Y COMISIONES </v>
      </c>
      <c r="H104" s="235">
        <v>0</v>
      </c>
      <c r="I104" s="449"/>
      <c r="J104" s="182"/>
    </row>
    <row r="105" spans="1:10" s="181" customFormat="1" ht="20.100000000000001" hidden="1" customHeight="1" x14ac:dyDescent="0.2">
      <c r="A105" s="228"/>
      <c r="B105" s="203"/>
      <c r="C105" s="203"/>
      <c r="D105" s="203"/>
      <c r="E105" s="220"/>
      <c r="F105" s="193" t="s">
        <v>26</v>
      </c>
      <c r="G105" s="229" t="str">
        <f>'Consolidado Gastos'!E337</f>
        <v>BIENES DURADEROS</v>
      </c>
      <c r="H105" s="235">
        <f>'Consolidado Gastos'!F394</f>
        <v>0</v>
      </c>
      <c r="I105" s="449"/>
      <c r="J105" s="196"/>
    </row>
    <row r="106" spans="1:10" s="181" customFormat="1" ht="20.100000000000001" hidden="1" customHeight="1" x14ac:dyDescent="0.2">
      <c r="A106" s="228"/>
      <c r="B106" s="203"/>
      <c r="C106" s="203"/>
      <c r="D106" s="203"/>
      <c r="E106" s="220"/>
      <c r="F106" s="193" t="s">
        <v>27</v>
      </c>
      <c r="G106" s="229" t="str">
        <f>'Consolidado Gastos'!E27</f>
        <v>TRANSFERENCIAS CORRIENTES</v>
      </c>
      <c r="H106" s="235">
        <v>0</v>
      </c>
      <c r="I106" s="449"/>
      <c r="J106" s="196"/>
    </row>
    <row r="107" spans="1:10" s="181" customFormat="1" ht="20.100000000000001" hidden="1" customHeight="1" thickBot="1" x14ac:dyDescent="0.25">
      <c r="A107" s="228"/>
      <c r="B107" s="230"/>
      <c r="C107" s="210"/>
      <c r="D107" s="210"/>
      <c r="E107" s="220"/>
      <c r="F107" s="193" t="s">
        <v>409</v>
      </c>
      <c r="G107" s="229" t="str">
        <f>'Consolidado Gastos'!E33</f>
        <v>CUENTAS ESPECIALES</v>
      </c>
      <c r="H107" s="235">
        <v>0</v>
      </c>
      <c r="I107" s="449"/>
      <c r="J107" s="196"/>
    </row>
    <row r="108" spans="1:10" s="181" customFormat="1" ht="20.100000000000001" hidden="1" customHeight="1" x14ac:dyDescent="0.2">
      <c r="A108" s="305"/>
      <c r="B108" s="230" t="s">
        <v>524</v>
      </c>
      <c r="C108" s="317">
        <f>SUM(C102:C107)</f>
        <v>0</v>
      </c>
      <c r="D108" s="210"/>
      <c r="E108" s="222"/>
      <c r="F108" s="197"/>
      <c r="G108" s="240" t="str">
        <f>+B108</f>
        <v>Sub total FF 900.002</v>
      </c>
      <c r="H108" s="318">
        <f>SUM(H102:H107)</f>
        <v>0</v>
      </c>
      <c r="I108" s="449"/>
      <c r="J108" s="182"/>
    </row>
    <row r="109" spans="1:10" s="181" customFormat="1" ht="6" hidden="1" customHeight="1" thickBot="1" x14ac:dyDescent="0.25">
      <c r="A109" s="228"/>
      <c r="B109" s="230"/>
      <c r="C109" s="199"/>
      <c r="D109" s="199"/>
      <c r="E109" s="221"/>
      <c r="F109" s="193"/>
      <c r="G109" s="230"/>
      <c r="H109" s="241"/>
      <c r="I109" s="449"/>
      <c r="J109" s="182"/>
    </row>
    <row r="110" spans="1:10" s="181" customFormat="1" ht="18.75" hidden="1" customHeight="1" thickBot="1" x14ac:dyDescent="0.25">
      <c r="A110" s="513" t="s">
        <v>525</v>
      </c>
      <c r="B110" s="514"/>
      <c r="C110" s="514"/>
      <c r="D110" s="514"/>
      <c r="E110" s="514"/>
      <c r="F110" s="514"/>
      <c r="G110" s="514"/>
      <c r="H110" s="515"/>
      <c r="I110" s="449"/>
      <c r="J110" s="196"/>
    </row>
    <row r="111" spans="1:10" s="181" customFormat="1" ht="19.5" hidden="1" customHeight="1" x14ac:dyDescent="0.2">
      <c r="A111" s="228" t="s">
        <v>526</v>
      </c>
      <c r="B111" s="229" t="str">
        <f>'Ingresos FID'!K340</f>
        <v>Superávit Específico Fideicomiso - Río Azul</v>
      </c>
      <c r="C111" s="195">
        <f>'Ingresos FID'!L340</f>
        <v>0</v>
      </c>
      <c r="D111" s="195"/>
      <c r="E111" s="214"/>
      <c r="F111" s="223">
        <v>1</v>
      </c>
      <c r="G111" s="319" t="str">
        <f>'Consolidado Gastos'!E17</f>
        <v xml:space="preserve">SERVICIOS </v>
      </c>
      <c r="H111" s="239">
        <v>0</v>
      </c>
      <c r="I111" s="449"/>
      <c r="J111" s="182"/>
    </row>
    <row r="112" spans="1:10" s="181" customFormat="1" ht="19.5" hidden="1" customHeight="1" x14ac:dyDescent="0.2">
      <c r="A112" s="228"/>
      <c r="B112" s="229"/>
      <c r="C112" s="194"/>
      <c r="D112" s="194"/>
      <c r="E112" s="216"/>
      <c r="F112" s="234">
        <v>2</v>
      </c>
      <c r="G112" s="185" t="str">
        <f>'Consolidado Gastos'!E19</f>
        <v>MATERIALES Y SUMINISTROS</v>
      </c>
      <c r="H112" s="235">
        <v>0</v>
      </c>
      <c r="I112" s="420"/>
      <c r="J112" s="182"/>
    </row>
    <row r="113" spans="1:10" s="181" customFormat="1" ht="19.5" hidden="1" customHeight="1" x14ac:dyDescent="0.2">
      <c r="A113" s="228"/>
      <c r="B113" s="229"/>
      <c r="C113" s="194"/>
      <c r="D113" s="194"/>
      <c r="E113" s="216"/>
      <c r="F113" s="234">
        <v>3</v>
      </c>
      <c r="G113" s="185" t="str">
        <f>'Consolidado Gastos'!E21</f>
        <v xml:space="preserve">INTERESES Y COMISIONES </v>
      </c>
      <c r="H113" s="235">
        <v>0</v>
      </c>
      <c r="I113" s="420"/>
      <c r="J113" s="182"/>
    </row>
    <row r="114" spans="1:10" s="181" customFormat="1" ht="19.5" hidden="1" customHeight="1" x14ac:dyDescent="0.2">
      <c r="A114" s="228"/>
      <c r="B114" s="229"/>
      <c r="C114" s="194"/>
      <c r="D114" s="194"/>
      <c r="E114" s="216"/>
      <c r="F114" s="193" t="s">
        <v>26</v>
      </c>
      <c r="G114" s="185" t="str">
        <f>'Consolidado Gastos'!E25</f>
        <v>BIENES DURADEROS</v>
      </c>
      <c r="H114" s="235">
        <f>'Consolidado Gastos'!F395</f>
        <v>0</v>
      </c>
      <c r="I114" s="420"/>
      <c r="J114" s="182"/>
    </row>
    <row r="115" spans="1:10" s="181" customFormat="1" ht="19.5" hidden="1" customHeight="1" x14ac:dyDescent="0.2">
      <c r="A115" s="228"/>
      <c r="B115" s="229"/>
      <c r="C115" s="194"/>
      <c r="D115" s="194"/>
      <c r="E115" s="216"/>
      <c r="F115" s="193" t="s">
        <v>27</v>
      </c>
      <c r="G115" s="185" t="str">
        <f>'Consolidado Gastos'!E27</f>
        <v>TRANSFERENCIAS CORRIENTES</v>
      </c>
      <c r="H115" s="235">
        <v>0</v>
      </c>
      <c r="I115" s="420"/>
      <c r="J115" s="182"/>
    </row>
    <row r="116" spans="1:10" s="181" customFormat="1" ht="19.5" hidden="1" customHeight="1" thickBot="1" x14ac:dyDescent="0.25">
      <c r="A116" s="244"/>
      <c r="B116" s="229"/>
      <c r="C116" s="194"/>
      <c r="D116" s="194"/>
      <c r="E116" s="216"/>
      <c r="F116" s="193" t="s">
        <v>409</v>
      </c>
      <c r="G116" s="185" t="str">
        <f>'Consolidado Gastos'!E33</f>
        <v>CUENTAS ESPECIALES</v>
      </c>
      <c r="H116" s="235">
        <v>0</v>
      </c>
      <c r="I116" s="420"/>
      <c r="J116" s="182"/>
    </row>
    <row r="117" spans="1:10" s="181" customFormat="1" ht="19.5" hidden="1" customHeight="1" x14ac:dyDescent="0.2">
      <c r="A117" s="244"/>
      <c r="B117" s="230" t="s">
        <v>527</v>
      </c>
      <c r="C117" s="317">
        <f>SUM(C111:C116)</f>
        <v>0</v>
      </c>
      <c r="D117" s="210"/>
      <c r="E117" s="224"/>
      <c r="F117" s="242"/>
      <c r="G117" s="240" t="str">
        <f>+B117</f>
        <v>Sub total FF 921.005</v>
      </c>
      <c r="H117" s="318">
        <f>SUM(H111:H116)</f>
        <v>0</v>
      </c>
      <c r="I117" s="449"/>
      <c r="J117" s="182"/>
    </row>
    <row r="118" spans="1:10" s="181" customFormat="1" ht="19.5" hidden="1" customHeight="1" thickBot="1" x14ac:dyDescent="0.25">
      <c r="A118" s="228"/>
      <c r="B118" s="230"/>
      <c r="C118" s="199"/>
      <c r="D118" s="199"/>
      <c r="E118" s="220"/>
      <c r="F118" s="193"/>
      <c r="G118" s="230"/>
      <c r="H118" s="241"/>
      <c r="I118" s="420"/>
      <c r="J118" s="182"/>
    </row>
    <row r="119" spans="1:10" s="181" customFormat="1" ht="19.5" customHeight="1" thickBot="1" x14ac:dyDescent="0.25">
      <c r="A119" s="513" t="s">
        <v>528</v>
      </c>
      <c r="B119" s="514"/>
      <c r="C119" s="514"/>
      <c r="D119" s="514"/>
      <c r="E119" s="514"/>
      <c r="F119" s="514"/>
      <c r="G119" s="514"/>
      <c r="H119" s="515"/>
      <c r="I119" s="420"/>
      <c r="J119" s="182"/>
    </row>
    <row r="120" spans="1:10" s="181" customFormat="1" ht="19.5" customHeight="1" x14ac:dyDescent="0.2">
      <c r="A120" s="228" t="s">
        <v>530</v>
      </c>
      <c r="B120" s="229" t="str">
        <f>+'Ingresos FID'!K343</f>
        <v>Superávit Específico Fideicomiso - JPS</v>
      </c>
      <c r="C120" s="195">
        <f>+H126</f>
        <v>491341492</v>
      </c>
      <c r="D120" s="475"/>
      <c r="E120" s="193"/>
      <c r="F120" s="223">
        <v>1</v>
      </c>
      <c r="G120" s="319" t="s">
        <v>120</v>
      </c>
      <c r="H120" s="239">
        <f>+'Consolidado Gastos'!F104+'Consolidado Gastos'!F134+'Consolidado Gastos'!F135+'Consolidado Gastos'!F136+'Consolidado Gastos'!F137+'Consolidado Gastos'!F174+'Consolidado Gastos'!F205</f>
        <v>309678880</v>
      </c>
      <c r="I120" s="420"/>
      <c r="J120" s="182"/>
    </row>
    <row r="121" spans="1:10" s="181" customFormat="1" ht="19.5" customHeight="1" x14ac:dyDescent="0.2">
      <c r="A121" s="228"/>
      <c r="B121" s="230"/>
      <c r="C121" s="194"/>
      <c r="D121" s="217"/>
      <c r="E121" s="193"/>
      <c r="F121" s="234">
        <v>2</v>
      </c>
      <c r="G121" s="185" t="s">
        <v>291</v>
      </c>
      <c r="H121" s="235">
        <f>+'Consolidado Gastos'!F237</f>
        <v>132900052</v>
      </c>
      <c r="I121" s="420"/>
      <c r="J121" s="182"/>
    </row>
    <row r="122" spans="1:10" s="181" customFormat="1" ht="19.5" hidden="1" customHeight="1" x14ac:dyDescent="0.2">
      <c r="A122" s="228"/>
      <c r="B122" s="230"/>
      <c r="C122" s="194"/>
      <c r="D122" s="217"/>
      <c r="E122" s="193"/>
      <c r="F122" s="234">
        <v>3</v>
      </c>
      <c r="G122" s="185" t="s">
        <v>321</v>
      </c>
      <c r="H122" s="235">
        <v>0</v>
      </c>
      <c r="I122" s="420"/>
      <c r="J122" s="182"/>
    </row>
    <row r="123" spans="1:10" s="181" customFormat="1" ht="19.5" customHeight="1" thickBot="1" x14ac:dyDescent="0.25">
      <c r="A123" s="228"/>
      <c r="B123" s="230"/>
      <c r="C123" s="194"/>
      <c r="D123" s="217"/>
      <c r="E123" s="193"/>
      <c r="F123" s="193" t="s">
        <v>26</v>
      </c>
      <c r="G123" s="185" t="s">
        <v>301</v>
      </c>
      <c r="H123" s="235">
        <f>+'Consolidado Gastos'!F374+'Consolidado Gastos'!F375+'Consolidado Gastos'!F376+'Consolidado Gastos'!F377</f>
        <v>48762560</v>
      </c>
      <c r="I123" s="420"/>
      <c r="J123" s="182"/>
    </row>
    <row r="124" spans="1:10" s="181" customFormat="1" ht="19.5" hidden="1" customHeight="1" x14ac:dyDescent="0.2">
      <c r="A124" s="228"/>
      <c r="B124" s="230"/>
      <c r="C124" s="194"/>
      <c r="D124" s="217"/>
      <c r="E124" s="193"/>
      <c r="F124" s="193" t="s">
        <v>27</v>
      </c>
      <c r="G124" s="185" t="s">
        <v>227</v>
      </c>
      <c r="H124" s="235">
        <v>0</v>
      </c>
      <c r="I124" s="420"/>
      <c r="J124" s="182"/>
    </row>
    <row r="125" spans="1:10" s="181" customFormat="1" ht="19.5" hidden="1" customHeight="1" thickBot="1" x14ac:dyDescent="0.25">
      <c r="A125" s="228"/>
      <c r="B125" s="230"/>
      <c r="C125" s="194"/>
      <c r="D125" s="217"/>
      <c r="E125" s="193"/>
      <c r="F125" s="193" t="s">
        <v>409</v>
      </c>
      <c r="G125" s="185" t="s">
        <v>328</v>
      </c>
      <c r="H125" s="235">
        <v>0</v>
      </c>
      <c r="I125" s="420"/>
      <c r="J125" s="182"/>
    </row>
    <row r="126" spans="1:10" s="181" customFormat="1" ht="19.5" customHeight="1" x14ac:dyDescent="0.2">
      <c r="A126" s="228"/>
      <c r="B126" s="230" t="s">
        <v>529</v>
      </c>
      <c r="C126" s="317">
        <f>SUM(C120:C125)</f>
        <v>491341492</v>
      </c>
      <c r="D126" s="217"/>
      <c r="E126" s="193"/>
      <c r="F126" s="242"/>
      <c r="G126" s="240" t="str">
        <f>+B126</f>
        <v>Sub total FF 921.006</v>
      </c>
      <c r="H126" s="318">
        <f>SUM(H120:H125)</f>
        <v>491341492</v>
      </c>
      <c r="I126" s="420"/>
      <c r="J126" s="182"/>
    </row>
    <row r="127" spans="1:10" s="181" customFormat="1" ht="19.5" customHeight="1" thickBot="1" x14ac:dyDescent="0.25">
      <c r="A127" s="228"/>
      <c r="B127" s="230"/>
      <c r="C127" s="335"/>
      <c r="D127" s="422"/>
      <c r="E127" s="187"/>
      <c r="F127" s="193"/>
      <c r="G127" s="230"/>
      <c r="H127" s="241"/>
      <c r="I127" s="420"/>
      <c r="J127" s="182"/>
    </row>
    <row r="128" spans="1:10" s="181" customFormat="1" ht="18.75" hidden="1" customHeight="1" thickBot="1" x14ac:dyDescent="0.25">
      <c r="A128" s="513" t="s">
        <v>531</v>
      </c>
      <c r="B128" s="514"/>
      <c r="C128" s="514"/>
      <c r="D128" s="514"/>
      <c r="E128" s="514"/>
      <c r="F128" s="514"/>
      <c r="G128" s="514"/>
      <c r="H128" s="515"/>
      <c r="I128" s="420"/>
      <c r="J128" s="182"/>
    </row>
    <row r="129" spans="1:10" s="181" customFormat="1" ht="19.5" hidden="1" customHeight="1" x14ac:dyDescent="0.2">
      <c r="A129" s="228" t="s">
        <v>533</v>
      </c>
      <c r="B129" s="229" t="str">
        <f>'Ingresos FID'!K344</f>
        <v>Superávit Específico Fideicomiso - Prod. Higiénicos y Cosméticos</v>
      </c>
      <c r="C129" s="195">
        <f>'Ingresos FID'!L344</f>
        <v>0</v>
      </c>
      <c r="D129" s="195"/>
      <c r="E129" s="214"/>
      <c r="F129" s="223">
        <v>1</v>
      </c>
      <c r="G129" s="319" t="str">
        <f>'Consolidado Gastos'!E17</f>
        <v xml:space="preserve">SERVICIOS </v>
      </c>
      <c r="H129" s="239">
        <f>'Consolidado Gastos'!F434</f>
        <v>0</v>
      </c>
      <c r="I129" s="420"/>
      <c r="J129" s="182"/>
    </row>
    <row r="130" spans="1:10" s="181" customFormat="1" ht="19.5" hidden="1" customHeight="1" x14ac:dyDescent="0.2">
      <c r="A130" s="228"/>
      <c r="B130" s="229"/>
      <c r="C130" s="194"/>
      <c r="D130" s="194"/>
      <c r="E130" s="216"/>
      <c r="F130" s="234">
        <v>2</v>
      </c>
      <c r="G130" s="185" t="str">
        <f>'Consolidado Gastos'!E19</f>
        <v>MATERIALES Y SUMINISTROS</v>
      </c>
      <c r="H130" s="235">
        <v>0</v>
      </c>
      <c r="I130" s="420"/>
      <c r="J130" s="182"/>
    </row>
    <row r="131" spans="1:10" s="181" customFormat="1" ht="19.5" hidden="1" customHeight="1" x14ac:dyDescent="0.2">
      <c r="A131" s="228"/>
      <c r="B131" s="229"/>
      <c r="C131" s="194"/>
      <c r="D131" s="194"/>
      <c r="E131" s="216"/>
      <c r="F131" s="234">
        <v>3</v>
      </c>
      <c r="G131" s="185" t="str">
        <f>'Consolidado Gastos'!E21</f>
        <v xml:space="preserve">INTERESES Y COMISIONES </v>
      </c>
      <c r="H131" s="235">
        <v>0</v>
      </c>
      <c r="I131" s="420"/>
      <c r="J131" s="182"/>
    </row>
    <row r="132" spans="1:10" s="181" customFormat="1" ht="19.5" hidden="1" customHeight="1" x14ac:dyDescent="0.2">
      <c r="A132" s="228"/>
      <c r="B132" s="229"/>
      <c r="C132" s="194"/>
      <c r="D132" s="194"/>
      <c r="E132" s="216"/>
      <c r="F132" s="193" t="s">
        <v>26</v>
      </c>
      <c r="G132" s="185" t="str">
        <f>'Consolidado Gastos'!E25</f>
        <v>BIENES DURADEROS</v>
      </c>
      <c r="H132" s="235">
        <v>0</v>
      </c>
      <c r="I132" s="420"/>
      <c r="J132" s="182"/>
    </row>
    <row r="133" spans="1:10" s="181" customFormat="1" ht="19.5" hidden="1" customHeight="1" x14ac:dyDescent="0.2">
      <c r="A133" s="228"/>
      <c r="B133" s="229"/>
      <c r="C133" s="194"/>
      <c r="D133" s="194"/>
      <c r="E133" s="216"/>
      <c r="F133" s="193" t="s">
        <v>27</v>
      </c>
      <c r="G133" s="185" t="str">
        <f>'Consolidado Gastos'!E27</f>
        <v>TRANSFERENCIAS CORRIENTES</v>
      </c>
      <c r="H133" s="235">
        <v>0</v>
      </c>
      <c r="I133" s="420"/>
      <c r="J133" s="182"/>
    </row>
    <row r="134" spans="1:10" s="181" customFormat="1" ht="19.5" hidden="1" customHeight="1" thickBot="1" x14ac:dyDescent="0.25">
      <c r="A134" s="228"/>
      <c r="B134" s="229"/>
      <c r="C134" s="194"/>
      <c r="D134" s="194"/>
      <c r="E134" s="216"/>
      <c r="F134" s="193" t="s">
        <v>409</v>
      </c>
      <c r="G134" s="185" t="str">
        <f>'Consolidado Gastos'!E33</f>
        <v>CUENTAS ESPECIALES</v>
      </c>
      <c r="H134" s="235">
        <v>0</v>
      </c>
      <c r="I134" s="420"/>
      <c r="J134" s="182"/>
    </row>
    <row r="135" spans="1:10" s="181" customFormat="1" ht="19.5" hidden="1" customHeight="1" x14ac:dyDescent="0.2">
      <c r="A135" s="244"/>
      <c r="B135" s="230" t="s">
        <v>532</v>
      </c>
      <c r="C135" s="311">
        <f>SUM(C129:C134)</f>
        <v>0</v>
      </c>
      <c r="D135" s="199"/>
      <c r="E135" s="216"/>
      <c r="F135" s="236"/>
      <c r="G135" s="200" t="str">
        <f>+B135</f>
        <v>Sub total FF 921.007</v>
      </c>
      <c r="H135" s="310">
        <f>SUM(H129:H134)</f>
        <v>0</v>
      </c>
      <c r="I135" s="420"/>
      <c r="J135" s="182"/>
    </row>
    <row r="136" spans="1:10" s="181" customFormat="1" ht="6" hidden="1" customHeight="1" thickBot="1" x14ac:dyDescent="0.25">
      <c r="A136" s="244"/>
      <c r="B136" s="229"/>
      <c r="C136" s="194"/>
      <c r="D136" s="194"/>
      <c r="E136" s="216"/>
      <c r="F136" s="236"/>
      <c r="G136" s="185"/>
      <c r="H136" s="237"/>
      <c r="I136" s="420"/>
      <c r="J136" s="182"/>
    </row>
    <row r="137" spans="1:10" s="181" customFormat="1" ht="18.75" hidden="1" customHeight="1" thickBot="1" x14ac:dyDescent="0.25">
      <c r="A137" s="513" t="s">
        <v>534</v>
      </c>
      <c r="B137" s="514"/>
      <c r="C137" s="514"/>
      <c r="D137" s="514"/>
      <c r="E137" s="514"/>
      <c r="F137" s="514"/>
      <c r="G137" s="514"/>
      <c r="H137" s="515"/>
      <c r="I137" s="420"/>
      <c r="J137" s="182"/>
    </row>
    <row r="138" spans="1:10" s="181" customFormat="1" ht="20.25" hidden="1" customHeight="1" x14ac:dyDescent="0.2">
      <c r="A138" s="228" t="s">
        <v>535</v>
      </c>
      <c r="B138" s="229" t="str">
        <f>'Ingresos FID'!K345</f>
        <v>Superávit Específico Fideicomiso - BID</v>
      </c>
      <c r="C138" s="195">
        <f>'Ingresos FID'!L345</f>
        <v>0</v>
      </c>
      <c r="D138" s="195"/>
      <c r="E138" s="214"/>
      <c r="F138" s="223">
        <v>1</v>
      </c>
      <c r="G138" s="319" t="str">
        <f>'Consolidado Gastos'!E17</f>
        <v xml:space="preserve">SERVICIOS </v>
      </c>
      <c r="H138" s="239">
        <f>'Consolidado Gastos'!F396</f>
        <v>0</v>
      </c>
      <c r="I138" s="420"/>
      <c r="J138" s="182"/>
    </row>
    <row r="139" spans="1:10" s="181" customFormat="1" ht="20.25" hidden="1" customHeight="1" x14ac:dyDescent="0.2">
      <c r="A139" s="228"/>
      <c r="B139" s="229"/>
      <c r="C139" s="194"/>
      <c r="D139" s="194"/>
      <c r="E139" s="216"/>
      <c r="F139" s="234">
        <v>2</v>
      </c>
      <c r="G139" s="185" t="str">
        <f>'Consolidado Gastos'!E19</f>
        <v>MATERIALES Y SUMINISTROS</v>
      </c>
      <c r="H139" s="235">
        <v>0</v>
      </c>
      <c r="I139" s="420"/>
      <c r="J139" s="182"/>
    </row>
    <row r="140" spans="1:10" s="181" customFormat="1" ht="20.25" hidden="1" customHeight="1" x14ac:dyDescent="0.2">
      <c r="A140" s="228"/>
      <c r="B140" s="229"/>
      <c r="C140" s="194"/>
      <c r="D140" s="194"/>
      <c r="E140" s="216"/>
      <c r="F140" s="234">
        <v>3</v>
      </c>
      <c r="G140" s="185" t="str">
        <f>'Consolidado Gastos'!E21</f>
        <v xml:space="preserve">INTERESES Y COMISIONES </v>
      </c>
      <c r="H140" s="235">
        <v>0</v>
      </c>
      <c r="I140" s="420"/>
      <c r="J140" s="182"/>
    </row>
    <row r="141" spans="1:10" s="181" customFormat="1" ht="20.25" hidden="1" customHeight="1" x14ac:dyDescent="0.2">
      <c r="A141" s="228"/>
      <c r="B141" s="229"/>
      <c r="C141" s="194"/>
      <c r="D141" s="194"/>
      <c r="E141" s="216"/>
      <c r="F141" s="193" t="s">
        <v>26</v>
      </c>
      <c r="G141" s="185" t="str">
        <f>'Consolidado Gastos'!E25</f>
        <v>BIENES DURADEROS</v>
      </c>
      <c r="H141" s="235">
        <v>0</v>
      </c>
      <c r="I141" s="420"/>
      <c r="J141" s="182"/>
    </row>
    <row r="142" spans="1:10" s="181" customFormat="1" ht="20.25" hidden="1" customHeight="1" x14ac:dyDescent="0.2">
      <c r="A142" s="228"/>
      <c r="B142" s="229"/>
      <c r="C142" s="194"/>
      <c r="D142" s="194"/>
      <c r="E142" s="216"/>
      <c r="F142" s="193" t="s">
        <v>27</v>
      </c>
      <c r="G142" s="185" t="str">
        <f>'Consolidado Gastos'!E27</f>
        <v>TRANSFERENCIAS CORRIENTES</v>
      </c>
      <c r="H142" s="235">
        <v>0</v>
      </c>
      <c r="I142" s="420"/>
      <c r="J142" s="182"/>
    </row>
    <row r="143" spans="1:10" s="181" customFormat="1" ht="20.25" hidden="1" customHeight="1" thickBot="1" x14ac:dyDescent="0.25">
      <c r="A143" s="228"/>
      <c r="B143" s="229"/>
      <c r="C143" s="194"/>
      <c r="D143" s="194"/>
      <c r="E143" s="216"/>
      <c r="F143" s="193" t="s">
        <v>409</v>
      </c>
      <c r="G143" s="185" t="str">
        <f>'Consolidado Gastos'!E33</f>
        <v>CUENTAS ESPECIALES</v>
      </c>
      <c r="H143" s="235">
        <v>0</v>
      </c>
      <c r="I143" s="420"/>
      <c r="J143" s="182"/>
    </row>
    <row r="144" spans="1:10" s="181" customFormat="1" ht="20.25" hidden="1" customHeight="1" x14ac:dyDescent="0.2">
      <c r="A144" s="244"/>
      <c r="B144" s="230" t="s">
        <v>536</v>
      </c>
      <c r="C144" s="311">
        <f>SUM(C138:C143)</f>
        <v>0</v>
      </c>
      <c r="D144" s="311"/>
      <c r="E144" s="216"/>
      <c r="F144" s="225" t="s">
        <v>423</v>
      </c>
      <c r="G144" s="230" t="str">
        <f>+B144</f>
        <v>Sub total FF 921.008</v>
      </c>
      <c r="H144" s="310">
        <f>SUM(H138:H143)</f>
        <v>0</v>
      </c>
      <c r="I144" s="420"/>
      <c r="J144" s="182"/>
    </row>
    <row r="145" spans="1:11" s="181" customFormat="1" ht="6" hidden="1" customHeight="1" thickBot="1" x14ac:dyDescent="0.25">
      <c r="A145" s="244"/>
      <c r="B145" s="230"/>
      <c r="C145" s="199"/>
      <c r="D145" s="199"/>
      <c r="E145" s="218"/>
      <c r="F145" s="225"/>
      <c r="G145" s="230"/>
      <c r="H145" s="241"/>
      <c r="I145" s="420"/>
      <c r="J145" s="182"/>
    </row>
    <row r="146" spans="1:11" s="181" customFormat="1" ht="18.75" hidden="1" customHeight="1" thickBot="1" x14ac:dyDescent="0.25">
      <c r="A146" s="513" t="s">
        <v>541</v>
      </c>
      <c r="B146" s="514"/>
      <c r="C146" s="514"/>
      <c r="D146" s="514"/>
      <c r="E146" s="514"/>
      <c r="F146" s="514"/>
      <c r="G146" s="514"/>
      <c r="H146" s="515"/>
      <c r="I146" s="420"/>
      <c r="J146" s="182"/>
    </row>
    <row r="147" spans="1:11" s="181" customFormat="1" ht="19.5" hidden="1" customHeight="1" x14ac:dyDescent="0.2">
      <c r="A147" s="228" t="s">
        <v>537</v>
      </c>
      <c r="B147" s="229" t="str">
        <f>'Ingresos FID'!K346</f>
        <v>Superávit Específico Fideicomiso - Gobierno España</v>
      </c>
      <c r="C147" s="195">
        <f>'Ingresos FID'!L346</f>
        <v>0</v>
      </c>
      <c r="D147" s="195"/>
      <c r="E147" s="214"/>
      <c r="F147" s="223">
        <v>1</v>
      </c>
      <c r="G147" s="319" t="str">
        <f>'Consolidado Gastos'!E17</f>
        <v xml:space="preserve">SERVICIOS </v>
      </c>
      <c r="H147" s="239">
        <f>'Consolidado Gastos'!F425</f>
        <v>0</v>
      </c>
      <c r="I147" s="420"/>
      <c r="J147" s="182"/>
    </row>
    <row r="148" spans="1:11" s="181" customFormat="1" ht="19.5" hidden="1" customHeight="1" x14ac:dyDescent="0.2">
      <c r="A148" s="228"/>
      <c r="B148" s="229"/>
      <c r="C148" s="194"/>
      <c r="D148" s="194"/>
      <c r="E148" s="216"/>
      <c r="F148" s="234">
        <v>2</v>
      </c>
      <c r="G148" s="185" t="str">
        <f>'Consolidado Gastos'!E19</f>
        <v>MATERIALES Y SUMINISTROS</v>
      </c>
      <c r="H148" s="235">
        <v>0</v>
      </c>
      <c r="I148" s="420"/>
      <c r="J148" s="182"/>
    </row>
    <row r="149" spans="1:11" s="181" customFormat="1" ht="19.5" hidden="1" customHeight="1" x14ac:dyDescent="0.2">
      <c r="A149" s="228"/>
      <c r="B149" s="229"/>
      <c r="C149" s="194"/>
      <c r="D149" s="194"/>
      <c r="E149" s="216"/>
      <c r="F149" s="234">
        <v>3</v>
      </c>
      <c r="G149" s="185" t="str">
        <f>'Consolidado Gastos'!E21</f>
        <v xml:space="preserve">INTERESES Y COMISIONES </v>
      </c>
      <c r="H149" s="235">
        <v>0</v>
      </c>
      <c r="I149" s="420"/>
      <c r="J149" s="182"/>
    </row>
    <row r="150" spans="1:11" s="181" customFormat="1" ht="19.5" hidden="1" customHeight="1" x14ac:dyDescent="0.2">
      <c r="A150" s="228"/>
      <c r="B150" s="229"/>
      <c r="C150" s="194"/>
      <c r="D150" s="194"/>
      <c r="E150" s="216"/>
      <c r="F150" s="234">
        <v>5</v>
      </c>
      <c r="G150" s="185" t="str">
        <f>'Consolidado Gastos'!E25</f>
        <v>BIENES DURADEROS</v>
      </c>
      <c r="H150" s="235">
        <v>0</v>
      </c>
      <c r="I150" s="420"/>
      <c r="J150" s="182"/>
    </row>
    <row r="151" spans="1:11" s="181" customFormat="1" ht="19.5" hidden="1" customHeight="1" x14ac:dyDescent="0.2">
      <c r="A151" s="228"/>
      <c r="B151" s="229"/>
      <c r="C151" s="194"/>
      <c r="D151" s="194"/>
      <c r="E151" s="216"/>
      <c r="F151" s="234">
        <v>6</v>
      </c>
      <c r="G151" s="185" t="str">
        <f>'Consolidado Gastos'!E27</f>
        <v>TRANSFERENCIAS CORRIENTES</v>
      </c>
      <c r="H151" s="235">
        <v>0</v>
      </c>
      <c r="I151" s="420"/>
      <c r="J151" s="182"/>
    </row>
    <row r="152" spans="1:11" s="182" customFormat="1" ht="18.75" hidden="1" customHeight="1" thickBot="1" x14ac:dyDescent="0.25">
      <c r="A152" s="244"/>
      <c r="B152" s="229"/>
      <c r="C152" s="194"/>
      <c r="D152" s="194"/>
      <c r="E152" s="216"/>
      <c r="F152" s="234">
        <v>9</v>
      </c>
      <c r="G152" s="185" t="str">
        <f>'Consolidado Gastos'!E33</f>
        <v>CUENTAS ESPECIALES</v>
      </c>
      <c r="H152" s="235">
        <v>0</v>
      </c>
      <c r="I152" s="420"/>
      <c r="K152" s="181"/>
    </row>
    <row r="153" spans="1:11" s="182" customFormat="1" ht="21.75" hidden="1" customHeight="1" x14ac:dyDescent="0.2">
      <c r="A153" s="244"/>
      <c r="B153" s="230" t="s">
        <v>540</v>
      </c>
      <c r="C153" s="311">
        <f>SUM(C147:C152)</f>
        <v>0</v>
      </c>
      <c r="D153" s="199"/>
      <c r="E153" s="216"/>
      <c r="F153" s="225" t="s">
        <v>423</v>
      </c>
      <c r="G153" s="230" t="str">
        <f>+B153</f>
        <v>Sub total FF 921.010</v>
      </c>
      <c r="H153" s="310">
        <f>H147</f>
        <v>0</v>
      </c>
      <c r="I153" s="420"/>
      <c r="K153" s="181"/>
    </row>
    <row r="154" spans="1:11" s="182" customFormat="1" ht="6" hidden="1" customHeight="1" thickBot="1" x14ac:dyDescent="0.25">
      <c r="A154" s="244"/>
      <c r="B154" s="230"/>
      <c r="C154" s="335"/>
      <c r="D154" s="335"/>
      <c r="E154" s="218"/>
      <c r="F154" s="336"/>
      <c r="G154" s="337"/>
      <c r="H154" s="338"/>
      <c r="I154" s="420"/>
      <c r="K154" s="181"/>
    </row>
    <row r="155" spans="1:11" s="181" customFormat="1" ht="18.75" hidden="1" customHeight="1" thickBot="1" x14ac:dyDescent="0.25">
      <c r="A155" s="513" t="s">
        <v>542</v>
      </c>
      <c r="B155" s="514"/>
      <c r="C155" s="514"/>
      <c r="D155" s="514"/>
      <c r="E155" s="514"/>
      <c r="F155" s="514"/>
      <c r="G155" s="514"/>
      <c r="H155" s="515"/>
      <c r="I155" s="420"/>
      <c r="J155" s="182"/>
    </row>
    <row r="156" spans="1:11" s="181" customFormat="1" ht="19.5" hidden="1" customHeight="1" x14ac:dyDescent="0.2">
      <c r="A156" s="228" t="s">
        <v>538</v>
      </c>
      <c r="B156" s="229" t="str">
        <f>'Ingresos FID'!K347</f>
        <v>Superávit Específico Fideicomiso - Gobierno Uruguay</v>
      </c>
      <c r="C156" s="195">
        <f>'Ingresos FID'!L347</f>
        <v>0</v>
      </c>
      <c r="D156" s="195"/>
      <c r="E156" s="214"/>
      <c r="F156" s="223">
        <v>1</v>
      </c>
      <c r="G156" s="319" t="str">
        <f>'Consolidado Gastos'!E17 'Consolidado Gastos'!E17</f>
        <v xml:space="preserve">SERVICIOS </v>
      </c>
      <c r="H156" s="239">
        <v>0</v>
      </c>
      <c r="I156" s="420"/>
      <c r="J156" s="182"/>
    </row>
    <row r="157" spans="1:11" s="181" customFormat="1" ht="19.5" hidden="1" customHeight="1" x14ac:dyDescent="0.2">
      <c r="A157" s="228"/>
      <c r="B157" s="229"/>
      <c r="C157" s="194"/>
      <c r="D157" s="194"/>
      <c r="E157" s="216"/>
      <c r="F157" s="234">
        <v>2</v>
      </c>
      <c r="G157" s="185" t="str">
        <f>'Consolidado Gastos'!E19</f>
        <v>MATERIALES Y SUMINISTROS</v>
      </c>
      <c r="H157" s="235">
        <v>0</v>
      </c>
      <c r="I157" s="420"/>
      <c r="J157" s="182"/>
    </row>
    <row r="158" spans="1:11" s="181" customFormat="1" ht="19.5" hidden="1" customHeight="1" x14ac:dyDescent="0.2">
      <c r="A158" s="228"/>
      <c r="B158" s="229"/>
      <c r="C158" s="194"/>
      <c r="D158" s="194"/>
      <c r="E158" s="216"/>
      <c r="F158" s="234">
        <v>3</v>
      </c>
      <c r="G158" s="185" t="str">
        <f>'Consolidado Gastos'!E21</f>
        <v xml:space="preserve">INTERESES Y COMISIONES </v>
      </c>
      <c r="H158" s="235">
        <v>0</v>
      </c>
      <c r="I158" s="420"/>
      <c r="J158" s="182"/>
    </row>
    <row r="159" spans="1:11" s="181" customFormat="1" ht="19.5" hidden="1" customHeight="1" x14ac:dyDescent="0.2">
      <c r="A159" s="228"/>
      <c r="B159" s="229"/>
      <c r="C159" s="194"/>
      <c r="D159" s="194"/>
      <c r="E159" s="216"/>
      <c r="F159" s="234">
        <v>5</v>
      </c>
      <c r="G159" s="185" t="str">
        <f>'Consolidado Gastos'!E25</f>
        <v>BIENES DURADEROS</v>
      </c>
      <c r="H159" s="235">
        <v>0</v>
      </c>
      <c r="I159" s="420"/>
      <c r="J159" s="182"/>
    </row>
    <row r="160" spans="1:11" s="181" customFormat="1" ht="19.5" hidden="1" customHeight="1" x14ac:dyDescent="0.2">
      <c r="A160" s="228"/>
      <c r="B160" s="229"/>
      <c r="C160" s="194"/>
      <c r="D160" s="194"/>
      <c r="E160" s="216"/>
      <c r="F160" s="234">
        <v>6</v>
      </c>
      <c r="G160" s="185" t="str">
        <f>'Consolidado Gastos'!E27</f>
        <v>TRANSFERENCIAS CORRIENTES</v>
      </c>
      <c r="H160" s="235">
        <v>0</v>
      </c>
      <c r="I160" s="420"/>
      <c r="J160" s="182"/>
    </row>
    <row r="161" spans="1:11" s="182" customFormat="1" ht="20.100000000000001" hidden="1" customHeight="1" thickBot="1" x14ac:dyDescent="0.25">
      <c r="A161" s="244"/>
      <c r="B161" s="229"/>
      <c r="C161" s="194"/>
      <c r="D161" s="194"/>
      <c r="E161" s="216"/>
      <c r="F161" s="234">
        <v>9</v>
      </c>
      <c r="G161" s="185" t="str">
        <f>'Consolidado Gastos'!E33</f>
        <v>CUENTAS ESPECIALES</v>
      </c>
      <c r="H161" s="235">
        <v>0</v>
      </c>
      <c r="I161" s="420"/>
      <c r="K161" s="181"/>
    </row>
    <row r="162" spans="1:11" s="182" customFormat="1" ht="18.75" hidden="1" customHeight="1" x14ac:dyDescent="0.2">
      <c r="A162" s="244"/>
      <c r="B162" s="230" t="s">
        <v>539</v>
      </c>
      <c r="C162" s="311">
        <f>SUM(C156:C161)</f>
        <v>0</v>
      </c>
      <c r="D162" s="199"/>
      <c r="E162" s="216"/>
      <c r="F162" s="225" t="s">
        <v>423</v>
      </c>
      <c r="G162" s="230" t="str">
        <f>+B162</f>
        <v>Sub total FF 921.011</v>
      </c>
      <c r="H162" s="310">
        <f>H156</f>
        <v>0</v>
      </c>
      <c r="I162" s="420"/>
      <c r="K162" s="181"/>
    </row>
    <row r="163" spans="1:11" s="182" customFormat="1" ht="19.5" hidden="1" customHeight="1" x14ac:dyDescent="0.2">
      <c r="A163" s="244"/>
      <c r="B163" s="230"/>
      <c r="C163" s="199"/>
      <c r="D163" s="199"/>
      <c r="E163" s="216"/>
      <c r="F163" s="225"/>
      <c r="G163" s="230"/>
      <c r="H163" s="241"/>
      <c r="I163" s="420"/>
      <c r="K163" s="181"/>
    </row>
    <row r="164" spans="1:11" s="182" customFormat="1" ht="19.5" hidden="1" customHeight="1" thickBot="1" x14ac:dyDescent="0.25">
      <c r="A164" s="244"/>
      <c r="B164" s="230"/>
      <c r="C164" s="199"/>
      <c r="D164" s="422"/>
      <c r="E164" s="185"/>
      <c r="F164" s="225"/>
      <c r="G164" s="230"/>
      <c r="H164" s="241"/>
      <c r="I164" s="420"/>
      <c r="K164" s="181"/>
    </row>
    <row r="165" spans="1:11" s="182" customFormat="1" ht="19.5" customHeight="1" thickBot="1" x14ac:dyDescent="0.25">
      <c r="A165" s="513" t="s">
        <v>682</v>
      </c>
      <c r="B165" s="514"/>
      <c r="C165" s="514"/>
      <c r="D165" s="514"/>
      <c r="E165" s="514"/>
      <c r="F165" s="514"/>
      <c r="G165" s="514"/>
      <c r="H165" s="515"/>
      <c r="I165" s="420"/>
      <c r="K165" s="181"/>
    </row>
    <row r="166" spans="1:11" s="182" customFormat="1" ht="19.5" customHeight="1" x14ac:dyDescent="0.2">
      <c r="A166" s="228" t="s">
        <v>683</v>
      </c>
      <c r="B166" s="229" t="str">
        <f>+'Ingresos FID'!K349</f>
        <v>Superávit Específico Fideicomiso - Donaciones BID</v>
      </c>
      <c r="C166" s="195">
        <f>+'Ingresos FID'!L349</f>
        <v>350000000</v>
      </c>
      <c r="D166" s="475"/>
      <c r="E166" s="185"/>
      <c r="F166" s="223">
        <v>1</v>
      </c>
      <c r="G166" s="319" t="s">
        <v>120</v>
      </c>
      <c r="H166" s="239">
        <v>0</v>
      </c>
      <c r="I166" s="420"/>
      <c r="K166" s="181"/>
    </row>
    <row r="167" spans="1:11" s="182" customFormat="1" ht="19.5" hidden="1" customHeight="1" x14ac:dyDescent="0.2">
      <c r="A167" s="244"/>
      <c r="B167" s="230"/>
      <c r="C167" s="199"/>
      <c r="D167" s="217"/>
      <c r="E167" s="185"/>
      <c r="F167" s="234">
        <v>2</v>
      </c>
      <c r="G167" s="185" t="s">
        <v>291</v>
      </c>
      <c r="H167" s="235"/>
      <c r="I167" s="420"/>
      <c r="K167" s="181"/>
    </row>
    <row r="168" spans="1:11" s="182" customFormat="1" ht="19.5" hidden="1" customHeight="1" x14ac:dyDescent="0.2">
      <c r="A168" s="244"/>
      <c r="B168" s="230"/>
      <c r="C168" s="199"/>
      <c r="D168" s="217"/>
      <c r="E168" s="185"/>
      <c r="F168" s="234">
        <v>3</v>
      </c>
      <c r="G168" s="185" t="s">
        <v>321</v>
      </c>
      <c r="H168" s="235"/>
      <c r="I168" s="420"/>
      <c r="K168" s="181"/>
    </row>
    <row r="169" spans="1:11" s="182" customFormat="1" ht="19.5" customHeight="1" thickBot="1" x14ac:dyDescent="0.25">
      <c r="A169" s="244"/>
      <c r="B169" s="230"/>
      <c r="C169" s="199"/>
      <c r="D169" s="217"/>
      <c r="E169" s="185"/>
      <c r="F169" s="234">
        <v>5</v>
      </c>
      <c r="G169" s="185" t="s">
        <v>301</v>
      </c>
      <c r="H169" s="235">
        <f>+'Consolidado Gastos'!F397</f>
        <v>350000000</v>
      </c>
      <c r="I169" s="420"/>
      <c r="K169" s="181"/>
    </row>
    <row r="170" spans="1:11" s="182" customFormat="1" ht="19.5" hidden="1" customHeight="1" x14ac:dyDescent="0.2">
      <c r="A170" s="244"/>
      <c r="B170" s="230"/>
      <c r="C170" s="199"/>
      <c r="D170" s="217"/>
      <c r="E170" s="185"/>
      <c r="F170" s="234">
        <v>6</v>
      </c>
      <c r="G170" s="185" t="s">
        <v>227</v>
      </c>
      <c r="H170" s="235"/>
      <c r="I170" s="420"/>
      <c r="K170" s="181"/>
    </row>
    <row r="171" spans="1:11" s="182" customFormat="1" ht="19.5" hidden="1" customHeight="1" thickBot="1" x14ac:dyDescent="0.25">
      <c r="A171" s="244"/>
      <c r="B171" s="230"/>
      <c r="C171" s="199"/>
      <c r="D171" s="217"/>
      <c r="E171" s="185"/>
      <c r="F171" s="234">
        <v>9</v>
      </c>
      <c r="G171" s="185" t="s">
        <v>328</v>
      </c>
      <c r="H171" s="235"/>
      <c r="I171" s="420"/>
      <c r="K171" s="181"/>
    </row>
    <row r="172" spans="1:11" s="182" customFormat="1" ht="19.5" customHeight="1" x14ac:dyDescent="0.2">
      <c r="A172" s="244"/>
      <c r="B172" s="230" t="s">
        <v>684</v>
      </c>
      <c r="C172" s="311">
        <f>SUM(C166:C171)</f>
        <v>350000000</v>
      </c>
      <c r="D172" s="217"/>
      <c r="E172" s="185"/>
      <c r="F172" s="225"/>
      <c r="G172" s="230" t="str">
        <f>+B172</f>
        <v>Sub total FF 921.035</v>
      </c>
      <c r="H172" s="310">
        <f>SUM(H166:H171)</f>
        <v>350000000</v>
      </c>
      <c r="I172" s="420"/>
      <c r="K172" s="181"/>
    </row>
    <row r="173" spans="1:11" s="182" customFormat="1" ht="14.25" customHeight="1" thickBot="1" x14ac:dyDescent="0.25">
      <c r="A173" s="244"/>
      <c r="B173" s="230"/>
      <c r="C173" s="199"/>
      <c r="D173" s="217"/>
      <c r="E173" s="185"/>
      <c r="F173" s="225"/>
      <c r="G173" s="230"/>
      <c r="H173" s="241"/>
      <c r="I173" s="420"/>
      <c r="K173" s="181"/>
    </row>
    <row r="174" spans="1:11" s="182" customFormat="1" ht="21.75" customHeight="1" thickBot="1" x14ac:dyDescent="0.25">
      <c r="A174" s="329"/>
      <c r="B174" s="330"/>
      <c r="C174" s="331">
        <f>C24+C62+C72+C42+C81+C108+C117+C135+C144+C162+C99+C53+C90+C172+C33+C126</f>
        <v>5832776273</v>
      </c>
      <c r="D174" s="331"/>
      <c r="E174" s="332"/>
      <c r="F174" s="333"/>
      <c r="G174" s="330"/>
      <c r="H174" s="334">
        <f>H24+H62+H72+H42+H81+H108+H117+H135+H144+H162+H99+H53+H90+H172+H33+H126</f>
        <v>5832776273</v>
      </c>
      <c r="I174" s="420"/>
      <c r="K174" s="181"/>
    </row>
    <row r="175" spans="1:11" s="181" customFormat="1" ht="6" customHeight="1" thickBot="1" x14ac:dyDescent="0.25">
      <c r="A175" s="228"/>
      <c r="B175" s="193"/>
      <c r="C175" s="184"/>
      <c r="D175" s="184"/>
      <c r="E175" s="185"/>
      <c r="F175" s="193"/>
      <c r="G175" s="193"/>
      <c r="H175" s="232"/>
      <c r="I175" s="420"/>
      <c r="J175" s="182"/>
    </row>
    <row r="176" spans="1:11" s="181" customFormat="1" ht="36" customHeight="1" thickBot="1" x14ac:dyDescent="0.25">
      <c r="A176" s="526" t="s">
        <v>559</v>
      </c>
      <c r="B176" s="527"/>
      <c r="C176" s="527"/>
      <c r="D176" s="527"/>
      <c r="E176" s="527"/>
      <c r="F176" s="527"/>
      <c r="G176" s="527"/>
      <c r="H176" s="528"/>
      <c r="I176" s="420"/>
      <c r="J176" s="182"/>
    </row>
    <row r="177" spans="1:10" s="181" customFormat="1" ht="36" customHeight="1" thickBot="1" x14ac:dyDescent="0.25">
      <c r="A177" s="513" t="s">
        <v>695</v>
      </c>
      <c r="B177" s="514"/>
      <c r="C177" s="514"/>
      <c r="D177" s="514"/>
      <c r="E177" s="514"/>
      <c r="F177" s="514"/>
      <c r="G177" s="514"/>
      <c r="H177" s="515"/>
      <c r="I177" s="420"/>
      <c r="J177" s="182"/>
    </row>
    <row r="178" spans="1:10" s="181" customFormat="1" ht="19.5" customHeight="1" x14ac:dyDescent="0.2">
      <c r="A178" s="228" t="s">
        <v>689</v>
      </c>
      <c r="B178" s="229" t="str">
        <f>+'Ingresos FID'!K184</f>
        <v>Registros Sanitarios</v>
      </c>
      <c r="C178" s="194">
        <f>+H184</f>
        <v>1296888473</v>
      </c>
      <c r="D178" s="404"/>
      <c r="E178" s="186"/>
      <c r="F178" s="234">
        <v>1</v>
      </c>
      <c r="G178" s="186" t="s">
        <v>120</v>
      </c>
      <c r="H178" s="235">
        <f>+'Consolidado Gastos'!F84+'Consolidado Gastos'!F116+'Consolidado Gastos'!F148+'Consolidado Gastos'!F149+'Consolidado Gastos'!F163+'Consolidado Gastos'!F213+'Consolidado Gastos'!F58+'Consolidado Gastos'!F65+'Consolidado Gastos'!F57+'Consolidado Gastos'!F113+'Consolidado Gastos'!F112+'Consolidado Gastos'!F64+'Consolidado Gastos'!F115</f>
        <v>1199840000</v>
      </c>
      <c r="I178" s="420"/>
      <c r="J178" s="182"/>
    </row>
    <row r="179" spans="1:10" s="181" customFormat="1" ht="19.5" customHeight="1" x14ac:dyDescent="0.2">
      <c r="A179" s="244"/>
      <c r="B179" s="202"/>
      <c r="C179" s="186"/>
      <c r="D179" s="400"/>
      <c r="E179" s="186"/>
      <c r="F179" s="234">
        <v>2</v>
      </c>
      <c r="G179" s="186" t="s">
        <v>291</v>
      </c>
      <c r="H179" s="235">
        <f>+'Consolidado Gastos'!F265+'Consolidado Gastos'!F266+'Consolidado Gastos'!F301+'Consolidado Gastos'!F304+'Consolidado Gastos'!F225</f>
        <v>10348473</v>
      </c>
      <c r="I179" s="420"/>
      <c r="J179" s="182"/>
    </row>
    <row r="180" spans="1:10" s="181" customFormat="1" ht="19.5" hidden="1" customHeight="1" x14ac:dyDescent="0.2">
      <c r="A180" s="244"/>
      <c r="B180" s="202"/>
      <c r="C180" s="186"/>
      <c r="D180" s="400"/>
      <c r="E180" s="186"/>
      <c r="F180" s="234">
        <v>3</v>
      </c>
      <c r="G180" s="186" t="s">
        <v>321</v>
      </c>
      <c r="H180" s="243">
        <v>0</v>
      </c>
      <c r="I180" s="420"/>
      <c r="J180" s="182"/>
    </row>
    <row r="181" spans="1:10" s="181" customFormat="1" ht="19.5" customHeight="1" thickBot="1" x14ac:dyDescent="0.25">
      <c r="A181" s="244"/>
      <c r="B181" s="202"/>
      <c r="C181" s="186"/>
      <c r="D181" s="400"/>
      <c r="E181" s="186"/>
      <c r="F181" s="234">
        <v>5</v>
      </c>
      <c r="G181" s="186" t="s">
        <v>301</v>
      </c>
      <c r="H181" s="235">
        <f>+'Consolidado Gastos'!F347+'Consolidado Gastos'!F348+'Consolidado Gastos'!F349</f>
        <v>86700000</v>
      </c>
      <c r="I181" s="420"/>
      <c r="J181" s="182"/>
    </row>
    <row r="182" spans="1:10" s="181" customFormat="1" ht="19.5" hidden="1" customHeight="1" x14ac:dyDescent="0.2">
      <c r="A182" s="244"/>
      <c r="B182" s="202"/>
      <c r="C182" s="186"/>
      <c r="D182" s="400"/>
      <c r="E182" s="186"/>
      <c r="F182" s="234">
        <v>6</v>
      </c>
      <c r="G182" s="186" t="s">
        <v>227</v>
      </c>
      <c r="H182" s="243">
        <v>0</v>
      </c>
      <c r="I182" s="420"/>
      <c r="J182" s="182"/>
    </row>
    <row r="183" spans="1:10" s="181" customFormat="1" ht="19.5" hidden="1" customHeight="1" thickBot="1" x14ac:dyDescent="0.25">
      <c r="A183" s="244"/>
      <c r="B183" s="202"/>
      <c r="C183" s="186"/>
      <c r="D183" s="400"/>
      <c r="E183" s="186"/>
      <c r="F183" s="234">
        <v>9</v>
      </c>
      <c r="G183" s="186" t="s">
        <v>328</v>
      </c>
      <c r="H183" s="243">
        <v>0</v>
      </c>
      <c r="I183" s="420"/>
      <c r="J183" s="182"/>
    </row>
    <row r="184" spans="1:10" s="181" customFormat="1" ht="19.5" customHeight="1" x14ac:dyDescent="0.2">
      <c r="A184" s="244"/>
      <c r="B184" s="230" t="s">
        <v>697</v>
      </c>
      <c r="C184" s="311">
        <f>SUM(C178:C183)</f>
        <v>1296888473</v>
      </c>
      <c r="D184" s="400"/>
      <c r="E184" s="186"/>
      <c r="F184" s="186"/>
      <c r="G184" s="230" t="str">
        <f>+B184</f>
        <v>Sub total FF 001.002</v>
      </c>
      <c r="H184" s="310">
        <f>SUM(H178:H183)</f>
        <v>1296888473</v>
      </c>
      <c r="I184" s="420"/>
      <c r="J184" s="182"/>
    </row>
    <row r="185" spans="1:10" s="181" customFormat="1" ht="19.5" customHeight="1" x14ac:dyDescent="0.2">
      <c r="A185" s="464"/>
      <c r="B185" s="465"/>
      <c r="C185" s="466"/>
      <c r="D185" s="467"/>
      <c r="E185" s="466"/>
      <c r="F185" s="466"/>
      <c r="G185" s="466"/>
      <c r="H185" s="468"/>
      <c r="I185" s="420"/>
      <c r="J185" s="182"/>
    </row>
    <row r="186" spans="1:10" s="181" customFormat="1" ht="21.75" customHeight="1" thickBot="1" x14ac:dyDescent="0.25">
      <c r="A186" s="529" t="s">
        <v>513</v>
      </c>
      <c r="B186" s="530"/>
      <c r="C186" s="530"/>
      <c r="D186" s="530"/>
      <c r="E186" s="530"/>
      <c r="F186" s="530"/>
      <c r="G186" s="530"/>
      <c r="H186" s="531"/>
      <c r="I186" s="420"/>
      <c r="J186" s="182"/>
    </row>
    <row r="187" spans="1:10" s="181" customFormat="1" ht="21.75" customHeight="1" thickBot="1" x14ac:dyDescent="0.25">
      <c r="A187" s="228" t="s">
        <v>511</v>
      </c>
      <c r="B187" s="229" t="str">
        <f>'Ingresos FID'!K230</f>
        <v>Ingresos Varios No Especificados</v>
      </c>
      <c r="C187" s="195">
        <f>'Ingresos FID'!L230</f>
        <v>29110000</v>
      </c>
      <c r="D187" s="194"/>
      <c r="E187" s="219"/>
      <c r="F187" s="234">
        <v>1</v>
      </c>
      <c r="G187" s="185" t="str">
        <f>'Consolidado Gastos'!E50</f>
        <v xml:space="preserve">SERVICIOS </v>
      </c>
      <c r="H187" s="239">
        <f>'Consolidado Gastos'!F117</f>
        <v>29110000</v>
      </c>
      <c r="I187" s="420"/>
      <c r="J187" s="182"/>
    </row>
    <row r="188" spans="1:10" s="181" customFormat="1" ht="21.75" hidden="1" customHeight="1" x14ac:dyDescent="0.2">
      <c r="A188" s="228"/>
      <c r="B188" s="229"/>
      <c r="C188" s="194"/>
      <c r="D188" s="194"/>
      <c r="E188" s="220"/>
      <c r="F188" s="234">
        <v>2</v>
      </c>
      <c r="G188" s="185" t="str">
        <f>'Consolidado Gastos'!E19</f>
        <v>MATERIALES Y SUMINISTROS</v>
      </c>
      <c r="H188" s="235">
        <v>0</v>
      </c>
      <c r="I188" s="420"/>
      <c r="J188" s="182"/>
    </row>
    <row r="189" spans="1:10" s="181" customFormat="1" ht="21.75" hidden="1" customHeight="1" x14ac:dyDescent="0.2">
      <c r="A189" s="228"/>
      <c r="B189" s="229"/>
      <c r="C189" s="194"/>
      <c r="D189" s="194"/>
      <c r="E189" s="220"/>
      <c r="F189" s="234">
        <v>3</v>
      </c>
      <c r="G189" s="185" t="str">
        <f>'Consolidado Gastos'!E21</f>
        <v xml:space="preserve">INTERESES Y COMISIONES </v>
      </c>
      <c r="H189" s="235">
        <v>0</v>
      </c>
      <c r="I189" s="420"/>
      <c r="J189" s="182"/>
    </row>
    <row r="190" spans="1:10" s="181" customFormat="1" ht="21.75" hidden="1" customHeight="1" x14ac:dyDescent="0.2">
      <c r="A190" s="228"/>
      <c r="B190" s="229"/>
      <c r="C190" s="194"/>
      <c r="D190" s="194"/>
      <c r="E190" s="220"/>
      <c r="F190" s="234">
        <v>5</v>
      </c>
      <c r="G190" s="185" t="str">
        <f>'Consolidado Gastos'!E25</f>
        <v>BIENES DURADEROS</v>
      </c>
      <c r="H190" s="235">
        <v>0</v>
      </c>
      <c r="I190" s="420"/>
      <c r="J190" s="182"/>
    </row>
    <row r="191" spans="1:10" s="181" customFormat="1" ht="21.75" hidden="1" customHeight="1" x14ac:dyDescent="0.2">
      <c r="A191" s="228"/>
      <c r="B191" s="229"/>
      <c r="C191" s="194"/>
      <c r="D191" s="194"/>
      <c r="E191" s="220"/>
      <c r="F191" s="234">
        <v>6</v>
      </c>
      <c r="G191" s="185" t="str">
        <f>'Consolidado Gastos'!E27</f>
        <v>TRANSFERENCIAS CORRIENTES</v>
      </c>
      <c r="H191" s="235">
        <v>0</v>
      </c>
      <c r="I191" s="420"/>
      <c r="J191" s="182"/>
    </row>
    <row r="192" spans="1:10" s="181" customFormat="1" ht="21.75" hidden="1" customHeight="1" thickBot="1" x14ac:dyDescent="0.25">
      <c r="A192" s="228"/>
      <c r="B192" s="230"/>
      <c r="C192" s="210"/>
      <c r="D192" s="210"/>
      <c r="E192" s="220"/>
      <c r="F192" s="193" t="s">
        <v>409</v>
      </c>
      <c r="G192" s="229" t="str">
        <f>'Consolidado Gastos'!E33</f>
        <v>CUENTAS ESPECIALES</v>
      </c>
      <c r="H192" s="235">
        <v>0</v>
      </c>
      <c r="I192" s="420"/>
      <c r="J192" s="182"/>
    </row>
    <row r="193" spans="1:10" s="181" customFormat="1" ht="21.75" customHeight="1" x14ac:dyDescent="0.2">
      <c r="A193" s="305"/>
      <c r="B193" s="230" t="s">
        <v>520</v>
      </c>
      <c r="C193" s="317">
        <f>SUM(C187:C192)</f>
        <v>29110000</v>
      </c>
      <c r="D193" s="210"/>
      <c r="E193" s="222"/>
      <c r="F193" s="197"/>
      <c r="G193" s="240" t="str">
        <f>+B193</f>
        <v>Sub total FF 001.007</v>
      </c>
      <c r="H193" s="318">
        <f>SUM(H187:H192)</f>
        <v>29110000</v>
      </c>
      <c r="I193" s="420"/>
      <c r="J193" s="182"/>
    </row>
    <row r="194" spans="1:10" s="181" customFormat="1" ht="18.75" customHeight="1" thickBot="1" x14ac:dyDescent="0.25">
      <c r="A194" s="228"/>
      <c r="B194" s="193"/>
      <c r="C194" s="184"/>
      <c r="D194" s="328"/>
      <c r="E194" s="185"/>
      <c r="F194" s="193"/>
      <c r="G194" s="193"/>
      <c r="H194" s="232"/>
      <c r="I194" s="420"/>
      <c r="J194" s="182"/>
    </row>
    <row r="195" spans="1:10" s="181" customFormat="1" ht="18.75" customHeight="1" thickBot="1" x14ac:dyDescent="0.25">
      <c r="A195" s="513" t="s">
        <v>548</v>
      </c>
      <c r="B195" s="514"/>
      <c r="C195" s="514"/>
      <c r="D195" s="514"/>
      <c r="E195" s="514"/>
      <c r="F195" s="514"/>
      <c r="G195" s="514"/>
      <c r="H195" s="515"/>
      <c r="I195" s="420"/>
      <c r="J195" s="182"/>
    </row>
    <row r="196" spans="1:10" s="181" customFormat="1" ht="21.75" customHeight="1" x14ac:dyDescent="0.2">
      <c r="A196" s="228" t="s">
        <v>550</v>
      </c>
      <c r="B196" s="229" t="str">
        <f>'Ingresos FID'!K237</f>
        <v>Consejo Técnico de Asistencia Médico Social - JPS</v>
      </c>
      <c r="C196" s="194">
        <f>+H201</f>
        <v>740198612</v>
      </c>
      <c r="D196" s="194"/>
      <c r="E196" s="216"/>
      <c r="F196" s="234">
        <v>1</v>
      </c>
      <c r="G196" s="185" t="str">
        <f>'Consolidado Gastos'!E17</f>
        <v xml:space="preserve">SERVICIOS </v>
      </c>
      <c r="H196" s="239">
        <f>'Gastos 631'!F158+'Consolidado Gastos'!F85+'Consolidado Gastos'!F87+'Consolidado Gastos'!F121+'Consolidado Gastos'!F123+'Consolidado Gastos'!F165+'Consolidado Gastos'!F166+'Consolidado Gastos'!F194+'Consolidado Gastos'!F119+'Consolidado Gastos'!F120</f>
        <v>279500000</v>
      </c>
      <c r="I196" s="449"/>
      <c r="J196" s="182"/>
    </row>
    <row r="197" spans="1:10" s="181" customFormat="1" ht="21.75" customHeight="1" x14ac:dyDescent="0.2">
      <c r="A197" s="228"/>
      <c r="B197" s="229"/>
      <c r="C197" s="194"/>
      <c r="D197" s="194"/>
      <c r="E197" s="216"/>
      <c r="F197" s="234">
        <v>2</v>
      </c>
      <c r="G197" s="185" t="str">
        <f>'Consolidado Gastos'!E19</f>
        <v>MATERIALES Y SUMINISTROS</v>
      </c>
      <c r="H197" s="235">
        <f>'Consolidado Gastos'!F306+'Consolidado Gastos'!F224+'Consolidado Gastos'!F229+'Consolidado Gastos'!F267+'Consolidado Gastos'!F268+'Consolidado Gastos'!F269+'Consolidado Gastos'!F270+'Consolidado Gastos'!F255+'Consolidado Gastos'!F256+'Consolidado Gastos'!F257+'Consolidado Gastos'!F227+'Gastos 631'!F238+'Gastos 631'!F239+'Consolidado Gastos'!F305+'Consolidado Gastos'!F309+'Consolidado Gastos'!F312+'Consolidado Gastos'!F313+'Consolidado Gastos'!F310+'Consolidado Gastos'!F228+'Consolidado Gastos'!F242+'Consolidado Gastos'!F307</f>
        <v>408500000</v>
      </c>
      <c r="I197" s="449"/>
      <c r="J197" s="182"/>
    </row>
    <row r="198" spans="1:10" s="181" customFormat="1" ht="21.75" customHeight="1" x14ac:dyDescent="0.2">
      <c r="A198" s="228"/>
      <c r="B198" s="229"/>
      <c r="C198" s="194"/>
      <c r="D198" s="194"/>
      <c r="E198" s="216"/>
      <c r="F198" s="234">
        <v>5</v>
      </c>
      <c r="G198" s="185" t="str">
        <f>'Consolidado Gastos'!E25</f>
        <v>BIENES DURADEROS</v>
      </c>
      <c r="H198" s="235">
        <f>'Consolidado Gastos'!F366+'Consolidado Gastos'!F354+'Consolidado Gastos'!F352+'Consolidado Gastos'!F356+'Consolidado Gastos'!F357</f>
        <v>7000000</v>
      </c>
      <c r="I198" s="449"/>
      <c r="J198" s="182"/>
    </row>
    <row r="199" spans="1:10" s="181" customFormat="1" ht="21.75" customHeight="1" thickBot="1" x14ac:dyDescent="0.25">
      <c r="A199" s="228"/>
      <c r="B199" s="229"/>
      <c r="C199" s="194"/>
      <c r="D199" s="194"/>
      <c r="E199" s="216"/>
      <c r="F199" s="234">
        <v>6</v>
      </c>
      <c r="G199" s="185" t="str">
        <f>'Consolidado Gastos'!E27</f>
        <v>TRANSFERENCIAS CORRIENTES</v>
      </c>
      <c r="H199" s="235">
        <f>+'Consolidado Gastos'!F405</f>
        <v>45198612</v>
      </c>
      <c r="I199" s="420"/>
      <c r="J199" s="182"/>
    </row>
    <row r="200" spans="1:10" s="181" customFormat="1" ht="21.75" hidden="1" customHeight="1" thickBot="1" x14ac:dyDescent="0.25">
      <c r="A200" s="228"/>
      <c r="B200" s="229"/>
      <c r="C200" s="194"/>
      <c r="D200" s="194"/>
      <c r="E200" s="216"/>
      <c r="F200" s="234">
        <v>9</v>
      </c>
      <c r="G200" s="185" t="str">
        <f>'Consolidado Gastos'!E33</f>
        <v>CUENTAS ESPECIALES</v>
      </c>
      <c r="H200" s="235">
        <f>'Consolidado Gastos'!F431</f>
        <v>0</v>
      </c>
      <c r="I200" s="420"/>
      <c r="J200" s="182"/>
    </row>
    <row r="201" spans="1:10" s="181" customFormat="1" ht="18.75" customHeight="1" x14ac:dyDescent="0.2">
      <c r="A201" s="244"/>
      <c r="B201" s="230" t="s">
        <v>549</v>
      </c>
      <c r="C201" s="311">
        <f>SUM(C196:C200)</f>
        <v>740198612</v>
      </c>
      <c r="D201" s="199"/>
      <c r="E201" s="216"/>
      <c r="F201" s="236"/>
      <c r="G201" s="230" t="str">
        <f>+B201</f>
        <v>Sub total FF 001.013</v>
      </c>
      <c r="H201" s="310">
        <f>SUM(H196:H200)</f>
        <v>740198612</v>
      </c>
      <c r="I201" s="420"/>
      <c r="J201" s="182"/>
    </row>
    <row r="202" spans="1:10" s="203" customFormat="1" ht="19.5" customHeight="1" thickBot="1" x14ac:dyDescent="0.25">
      <c r="A202" s="244"/>
      <c r="B202" s="202"/>
      <c r="C202" s="186"/>
      <c r="D202" s="321"/>
      <c r="E202" s="186"/>
      <c r="F202" s="186"/>
      <c r="G202" s="186"/>
      <c r="H202" s="243"/>
      <c r="I202" s="420"/>
      <c r="J202" s="204"/>
    </row>
    <row r="203" spans="1:10" s="181" customFormat="1" ht="18.75" hidden="1" customHeight="1" thickBot="1" x14ac:dyDescent="0.25">
      <c r="A203" s="513" t="s">
        <v>571</v>
      </c>
      <c r="B203" s="514"/>
      <c r="C203" s="514"/>
      <c r="D203" s="514"/>
      <c r="E203" s="514"/>
      <c r="F203" s="514"/>
      <c r="G203" s="514"/>
      <c r="H203" s="515"/>
      <c r="I203" s="420"/>
      <c r="J203" s="182"/>
    </row>
    <row r="204" spans="1:10" s="181" customFormat="1" ht="21.75" hidden="1" customHeight="1" x14ac:dyDescent="0.2">
      <c r="A204" s="228" t="s">
        <v>572</v>
      </c>
      <c r="B204" s="229" t="str">
        <f>'Ingresos FID'!K238</f>
        <v>Oficina de Cooperación Intl. de la Salud - JPS</v>
      </c>
      <c r="C204" s="194">
        <f>'Ingresos FID'!L238</f>
        <v>0</v>
      </c>
      <c r="D204" s="194"/>
      <c r="E204" s="216"/>
      <c r="F204" s="234">
        <v>1</v>
      </c>
      <c r="G204" s="185" t="str">
        <f>'Consolidado Gastos'!E17</f>
        <v xml:space="preserve">SERVICIOS </v>
      </c>
      <c r="H204" s="239">
        <v>0</v>
      </c>
      <c r="I204" s="420"/>
      <c r="J204" s="182"/>
    </row>
    <row r="205" spans="1:10" s="181" customFormat="1" ht="21.75" hidden="1" customHeight="1" x14ac:dyDescent="0.2">
      <c r="A205" s="228"/>
      <c r="B205" s="229"/>
      <c r="C205" s="194"/>
      <c r="D205" s="194"/>
      <c r="E205" s="216"/>
      <c r="F205" s="234">
        <v>2</v>
      </c>
      <c r="G205" s="185" t="str">
        <f>'Consolidado Gastos'!E19</f>
        <v>MATERIALES Y SUMINISTROS</v>
      </c>
      <c r="H205" s="235">
        <v>0</v>
      </c>
      <c r="I205" s="420"/>
      <c r="J205" s="182"/>
    </row>
    <row r="206" spans="1:10" s="181" customFormat="1" ht="21.75" hidden="1" customHeight="1" x14ac:dyDescent="0.2">
      <c r="A206" s="228"/>
      <c r="B206" s="229"/>
      <c r="C206" s="194"/>
      <c r="D206" s="194"/>
      <c r="E206" s="216"/>
      <c r="F206" s="234">
        <v>3</v>
      </c>
      <c r="G206" s="185" t="str">
        <f>'Consolidado Gastos'!E21</f>
        <v xml:space="preserve">INTERESES Y COMISIONES </v>
      </c>
      <c r="H206" s="235">
        <v>0</v>
      </c>
      <c r="I206" s="420"/>
      <c r="J206" s="182"/>
    </row>
    <row r="207" spans="1:10" s="181" customFormat="1" ht="21.75" hidden="1" customHeight="1" x14ac:dyDescent="0.2">
      <c r="A207" s="228"/>
      <c r="B207" s="229"/>
      <c r="C207" s="194"/>
      <c r="D207" s="194"/>
      <c r="E207" s="216"/>
      <c r="F207" s="234">
        <v>5</v>
      </c>
      <c r="G207" s="185" t="str">
        <f>'Consolidado Gastos'!E25</f>
        <v>BIENES DURADEROS</v>
      </c>
      <c r="H207" s="235">
        <v>0</v>
      </c>
      <c r="I207" s="420"/>
      <c r="J207" s="182"/>
    </row>
    <row r="208" spans="1:10" s="181" customFormat="1" ht="21.75" hidden="1" customHeight="1" x14ac:dyDescent="0.2">
      <c r="A208" s="228"/>
      <c r="B208" s="229"/>
      <c r="C208" s="194"/>
      <c r="D208" s="194"/>
      <c r="E208" s="216"/>
      <c r="F208" s="234">
        <v>6</v>
      </c>
      <c r="G208" s="185" t="str">
        <f>'Consolidado Gastos'!E27</f>
        <v>TRANSFERENCIAS CORRIENTES</v>
      </c>
      <c r="H208" s="235">
        <v>0</v>
      </c>
      <c r="I208" s="420"/>
      <c r="J208" s="182"/>
    </row>
    <row r="209" spans="1:11" s="181" customFormat="1" ht="21.75" hidden="1" customHeight="1" thickBot="1" x14ac:dyDescent="0.25">
      <c r="A209" s="228"/>
      <c r="B209" s="229"/>
      <c r="C209" s="194"/>
      <c r="D209" s="194"/>
      <c r="E209" s="216"/>
      <c r="F209" s="234">
        <v>9</v>
      </c>
      <c r="G209" s="185" t="str">
        <f>'Consolidado Gastos'!E33</f>
        <v>CUENTAS ESPECIALES</v>
      </c>
      <c r="H209" s="235">
        <f>'Consolidado Gastos'!F432</f>
        <v>0</v>
      </c>
      <c r="I209" s="420"/>
      <c r="J209" s="182"/>
    </row>
    <row r="210" spans="1:11" s="181" customFormat="1" ht="18.75" hidden="1" customHeight="1" x14ac:dyDescent="0.2">
      <c r="A210" s="244"/>
      <c r="B210" s="230" t="s">
        <v>575</v>
      </c>
      <c r="C210" s="311">
        <f>SUM(C204:C209)</f>
        <v>0</v>
      </c>
      <c r="D210" s="199"/>
      <c r="E210" s="216"/>
      <c r="F210" s="236"/>
      <c r="G210" s="230" t="str">
        <f>+B210</f>
        <v>Sub total FF 001.033</v>
      </c>
      <c r="H210" s="310">
        <f>SUM(H204:H209)</f>
        <v>0</v>
      </c>
      <c r="I210" s="420"/>
      <c r="J210" s="182"/>
    </row>
    <row r="211" spans="1:11" s="203" customFormat="1" ht="21.75" hidden="1" customHeight="1" thickBot="1" x14ac:dyDescent="0.25">
      <c r="A211" s="244"/>
      <c r="B211" s="202"/>
      <c r="C211" s="186"/>
      <c r="D211" s="400"/>
      <c r="E211" s="186"/>
      <c r="F211" s="186"/>
      <c r="G211" s="186"/>
      <c r="H211" s="243"/>
      <c r="I211" s="420"/>
      <c r="J211" s="204"/>
    </row>
    <row r="212" spans="1:11" s="203" customFormat="1" ht="21.75" customHeight="1" thickBot="1" x14ac:dyDescent="0.25">
      <c r="A212" s="513" t="s">
        <v>668</v>
      </c>
      <c r="B212" s="514"/>
      <c r="C212" s="514"/>
      <c r="D212" s="514"/>
      <c r="E212" s="514"/>
      <c r="F212" s="514"/>
      <c r="G212" s="514"/>
      <c r="H212" s="515"/>
      <c r="I212" s="420"/>
      <c r="J212" s="204"/>
    </row>
    <row r="213" spans="1:11" s="203" customFormat="1" ht="21.75" customHeight="1" thickBot="1" x14ac:dyDescent="0.25">
      <c r="A213" s="228" t="s">
        <v>669</v>
      </c>
      <c r="B213" s="202" t="str">
        <f>+'Ingresos FID'!K231</f>
        <v>Ingreso análisis de laboratorio en asadas y acueductos</v>
      </c>
      <c r="C213" s="194">
        <f>+'Ingresos FID'!L231</f>
        <v>14000000</v>
      </c>
      <c r="D213" s="404"/>
      <c r="E213" s="186"/>
      <c r="F213" s="234">
        <v>1</v>
      </c>
      <c r="G213" s="186" t="s">
        <v>120</v>
      </c>
      <c r="H213" s="235">
        <f>+'Consolidado Gastos'!F132</f>
        <v>14000000</v>
      </c>
      <c r="I213" s="420"/>
      <c r="J213" s="204"/>
    </row>
    <row r="214" spans="1:11" s="203" customFormat="1" ht="21.75" hidden="1" customHeight="1" x14ac:dyDescent="0.2">
      <c r="A214" s="244"/>
      <c r="B214" s="202"/>
      <c r="C214" s="186"/>
      <c r="D214" s="400"/>
      <c r="E214" s="186"/>
      <c r="F214" s="234">
        <v>2</v>
      </c>
      <c r="G214" s="186" t="s">
        <v>291</v>
      </c>
      <c r="H214" s="235">
        <v>0</v>
      </c>
      <c r="I214" s="420"/>
      <c r="J214" s="204"/>
    </row>
    <row r="215" spans="1:11" s="203" customFormat="1" ht="21.75" hidden="1" customHeight="1" x14ac:dyDescent="0.2">
      <c r="A215" s="244"/>
      <c r="B215" s="202"/>
      <c r="C215" s="186"/>
      <c r="D215" s="400"/>
      <c r="E215" s="186"/>
      <c r="F215" s="234">
        <v>3</v>
      </c>
      <c r="G215" s="186" t="s">
        <v>321</v>
      </c>
      <c r="H215" s="243">
        <v>0</v>
      </c>
      <c r="I215" s="420"/>
      <c r="J215" s="204"/>
    </row>
    <row r="216" spans="1:11" s="203" customFormat="1" ht="21.75" hidden="1" customHeight="1" x14ac:dyDescent="0.2">
      <c r="A216" s="244"/>
      <c r="B216" s="202"/>
      <c r="C216" s="186"/>
      <c r="D216" s="400"/>
      <c r="E216" s="186"/>
      <c r="F216" s="234">
        <v>5</v>
      </c>
      <c r="G216" s="186" t="s">
        <v>301</v>
      </c>
      <c r="H216" s="235">
        <v>0</v>
      </c>
      <c r="I216" s="420"/>
      <c r="J216" s="204"/>
    </row>
    <row r="217" spans="1:11" s="203" customFormat="1" ht="21.75" hidden="1" customHeight="1" x14ac:dyDescent="0.2">
      <c r="A217" s="244"/>
      <c r="B217" s="202"/>
      <c r="C217" s="186"/>
      <c r="D217" s="400"/>
      <c r="E217" s="186"/>
      <c r="F217" s="234">
        <v>6</v>
      </c>
      <c r="G217" s="186" t="s">
        <v>227</v>
      </c>
      <c r="H217" s="243">
        <v>0</v>
      </c>
      <c r="I217" s="420"/>
      <c r="J217" s="204"/>
    </row>
    <row r="218" spans="1:11" s="203" customFormat="1" ht="21.75" hidden="1" customHeight="1" thickBot="1" x14ac:dyDescent="0.25">
      <c r="A218" s="244"/>
      <c r="B218" s="202"/>
      <c r="C218" s="186"/>
      <c r="D218" s="400"/>
      <c r="E218" s="186"/>
      <c r="F218" s="234">
        <v>9</v>
      </c>
      <c r="G218" s="186" t="s">
        <v>328</v>
      </c>
      <c r="H218" s="243">
        <v>0</v>
      </c>
      <c r="I218" s="420"/>
      <c r="J218" s="204"/>
    </row>
    <row r="219" spans="1:11" s="203" customFormat="1" ht="21.75" customHeight="1" x14ac:dyDescent="0.2">
      <c r="A219" s="244"/>
      <c r="B219" s="230" t="s">
        <v>670</v>
      </c>
      <c r="C219" s="311">
        <f>+C213</f>
        <v>14000000</v>
      </c>
      <c r="D219" s="400"/>
      <c r="E219" s="186"/>
      <c r="F219" s="234"/>
      <c r="G219" s="230" t="str">
        <f>+B219</f>
        <v>Sub total FF 001.050</v>
      </c>
      <c r="H219" s="310">
        <f>SUM(H213:H218)</f>
        <v>14000000</v>
      </c>
      <c r="I219" s="420"/>
      <c r="J219" s="204"/>
    </row>
    <row r="220" spans="1:11" s="203" customFormat="1" ht="19.5" customHeight="1" thickBot="1" x14ac:dyDescent="0.25">
      <c r="A220" s="244"/>
      <c r="B220" s="202"/>
      <c r="C220" s="189"/>
      <c r="D220" s="321"/>
      <c r="E220" s="186"/>
      <c r="F220" s="186"/>
      <c r="H220" s="469"/>
      <c r="I220" s="420"/>
      <c r="J220" s="204"/>
    </row>
    <row r="221" spans="1:11" s="181" customFormat="1" ht="18.75" customHeight="1" thickBot="1" x14ac:dyDescent="0.25">
      <c r="A221" s="513" t="s">
        <v>528</v>
      </c>
      <c r="B221" s="514"/>
      <c r="C221" s="514"/>
      <c r="D221" s="514"/>
      <c r="E221" s="514"/>
      <c r="F221" s="514"/>
      <c r="G221" s="514"/>
      <c r="H221" s="515"/>
      <c r="I221" s="420"/>
      <c r="J221" s="182"/>
    </row>
    <row r="222" spans="1:11" s="181" customFormat="1" ht="20.25" customHeight="1" x14ac:dyDescent="0.2">
      <c r="A222" s="228" t="s">
        <v>530</v>
      </c>
      <c r="B222" s="229" t="str">
        <f>'Ingresos FID'!K343</f>
        <v>Superávit Específico Fideicomiso - JPS</v>
      </c>
      <c r="C222" s="194">
        <f>+H228</f>
        <v>268931732</v>
      </c>
      <c r="D222" s="194"/>
      <c r="E222" s="214"/>
      <c r="F222" s="234">
        <v>1</v>
      </c>
      <c r="G222" s="185" t="str">
        <f>'Consolidado Gastos'!E50</f>
        <v xml:space="preserve">SERVICIOS </v>
      </c>
      <c r="H222" s="235">
        <f>'Consolidado Gastos'!F204+'Consolidado Gastos'!F138+'Consolidado Gastos'!F173+'Consolidado Gastos'!F175+'Consolidado Gastos'!F101+'Consolidado Gastos'!F140+'Consolidado Gastos'!F103+'Consolidado Gastos'!F139</f>
        <v>206146860</v>
      </c>
      <c r="I222" s="449"/>
      <c r="J222" s="182"/>
    </row>
    <row r="223" spans="1:11" s="182" customFormat="1" ht="19.5" customHeight="1" thickBot="1" x14ac:dyDescent="0.25">
      <c r="A223" s="244"/>
      <c r="B223" s="229"/>
      <c r="C223" s="194"/>
      <c r="D223" s="215"/>
      <c r="E223" s="216"/>
      <c r="F223" s="234">
        <v>2</v>
      </c>
      <c r="G223" s="185" t="str">
        <f>'Consolidado Gastos'!E217</f>
        <v>MATERIALES Y SUMINISTROS</v>
      </c>
      <c r="H223" s="235">
        <f>'Consolidado Gastos'!F334+'Consolidado Gastos'!F335+'Consolidado Gastos'!F333+'Consolidado Gastos'!F330+'Consolidado Gastos'!F332+'Consolidado Gastos'!F331</f>
        <v>62784872</v>
      </c>
      <c r="I223" s="449"/>
      <c r="K223" s="181"/>
    </row>
    <row r="224" spans="1:11" s="182" customFormat="1" ht="19.5" hidden="1" customHeight="1" x14ac:dyDescent="0.2">
      <c r="A224" s="244"/>
      <c r="B224" s="229"/>
      <c r="C224" s="194"/>
      <c r="D224" s="194"/>
      <c r="E224" s="216"/>
      <c r="F224" s="234">
        <v>3</v>
      </c>
      <c r="G224" s="185" t="str">
        <f>'Consolidado Gastos'!E21</f>
        <v xml:space="preserve">INTERESES Y COMISIONES </v>
      </c>
      <c r="H224" s="235">
        <v>0</v>
      </c>
      <c r="I224" s="449"/>
      <c r="K224" s="181"/>
    </row>
    <row r="225" spans="1:11" s="182" customFormat="1" ht="19.5" hidden="1" customHeight="1" x14ac:dyDescent="0.2">
      <c r="A225" s="244"/>
      <c r="B225" s="229"/>
      <c r="C225" s="194"/>
      <c r="D225" s="194"/>
      <c r="E225" s="216"/>
      <c r="F225" s="234">
        <v>5</v>
      </c>
      <c r="G225" s="185" t="str">
        <f>'Consolidado Gastos'!E337</f>
        <v>BIENES DURADEROS</v>
      </c>
      <c r="H225" s="235">
        <f>'Consolidado Gastos'!F379+'Consolidado Gastos'!F383+'Consolidado Gastos'!F384+'Consolidado Gastos'!F381+'Consolidado Gastos'!F380+'Consolidado Gastos'!F382+'Consolidado Gastos'!F378</f>
        <v>0</v>
      </c>
      <c r="I225" s="449"/>
      <c r="K225" s="181"/>
    </row>
    <row r="226" spans="1:11" s="182" customFormat="1" ht="19.5" hidden="1" customHeight="1" x14ac:dyDescent="0.2">
      <c r="A226" s="244"/>
      <c r="B226" s="229"/>
      <c r="C226" s="194"/>
      <c r="D226" s="194"/>
      <c r="E226" s="216"/>
      <c r="F226" s="234">
        <v>6</v>
      </c>
      <c r="G226" s="185" t="str">
        <f>'Consolidado Gastos'!E27</f>
        <v>TRANSFERENCIAS CORRIENTES</v>
      </c>
      <c r="H226" s="235">
        <v>0</v>
      </c>
      <c r="I226" s="420"/>
      <c r="K226" s="181"/>
    </row>
    <row r="227" spans="1:11" s="182" customFormat="1" ht="19.5" hidden="1" customHeight="1" thickBot="1" x14ac:dyDescent="0.25">
      <c r="A227" s="244"/>
      <c r="B227" s="229"/>
      <c r="C227" s="194"/>
      <c r="D227" s="194"/>
      <c r="E227" s="216"/>
      <c r="F227" s="234">
        <v>9</v>
      </c>
      <c r="G227" s="185" t="str">
        <f>'Consolidado Gastos'!E427</f>
        <v>CUENTAS ESPECIALES</v>
      </c>
      <c r="H227" s="235">
        <f>'Consolidado Gastos'!F433</f>
        <v>0</v>
      </c>
      <c r="I227" s="420"/>
      <c r="K227" s="181"/>
    </row>
    <row r="228" spans="1:11" s="182" customFormat="1" ht="21.75" customHeight="1" x14ac:dyDescent="0.2">
      <c r="A228" s="244"/>
      <c r="B228" s="230" t="s">
        <v>529</v>
      </c>
      <c r="C228" s="311">
        <f>SUM(C222:C223)</f>
        <v>268931732</v>
      </c>
      <c r="D228" s="199"/>
      <c r="E228" s="216"/>
      <c r="F228" s="225"/>
      <c r="G228" s="230" t="str">
        <f>+B228</f>
        <v>Sub total FF 921.006</v>
      </c>
      <c r="H228" s="310">
        <f>SUM(H222:H227)</f>
        <v>268931732</v>
      </c>
      <c r="I228" s="420"/>
      <c r="K228" s="181"/>
    </row>
    <row r="229" spans="1:11" s="182" customFormat="1" ht="19.5" customHeight="1" thickBot="1" x14ac:dyDescent="0.25">
      <c r="A229" s="244"/>
      <c r="B229" s="230"/>
      <c r="C229" s="199"/>
      <c r="D229" s="422"/>
      <c r="E229" s="185"/>
      <c r="F229" s="225"/>
      <c r="G229" s="230"/>
      <c r="H229" s="231"/>
      <c r="I229" s="420"/>
      <c r="K229" s="181"/>
    </row>
    <row r="230" spans="1:11" s="181" customFormat="1" ht="18.75" hidden="1" customHeight="1" thickBot="1" x14ac:dyDescent="0.25">
      <c r="A230" s="513" t="s">
        <v>622</v>
      </c>
      <c r="B230" s="514"/>
      <c r="C230" s="514"/>
      <c r="D230" s="514"/>
      <c r="E230" s="514"/>
      <c r="F230" s="514"/>
      <c r="G230" s="514"/>
      <c r="H230" s="515"/>
      <c r="I230" s="420"/>
      <c r="J230" s="182"/>
    </row>
    <row r="231" spans="1:11" s="181" customFormat="1" ht="20.25" hidden="1" customHeight="1" x14ac:dyDescent="0.2">
      <c r="A231" s="228" t="s">
        <v>623</v>
      </c>
      <c r="B231" s="229" t="str">
        <f>+'Ingresos FID'!K348</f>
        <v>Superávit Específico Fideicomiso - OMS</v>
      </c>
      <c r="C231" s="194">
        <f>+'Ingresos FID'!L348</f>
        <v>0</v>
      </c>
      <c r="D231" s="194"/>
      <c r="E231" s="214"/>
      <c r="F231" s="234">
        <v>1</v>
      </c>
      <c r="G231" s="185" t="s">
        <v>120</v>
      </c>
      <c r="H231" s="235">
        <f>'Consolidado Gastos'!F215</f>
        <v>0</v>
      </c>
      <c r="I231" s="420"/>
      <c r="J231" s="182"/>
    </row>
    <row r="232" spans="1:11" s="182" customFormat="1" ht="19.5" hidden="1" customHeight="1" x14ac:dyDescent="0.2">
      <c r="A232" s="244"/>
      <c r="B232" s="229"/>
      <c r="C232" s="194"/>
      <c r="D232" s="215"/>
      <c r="E232" s="216"/>
      <c r="F232" s="234">
        <v>2</v>
      </c>
      <c r="G232" s="185" t="s">
        <v>291</v>
      </c>
      <c r="H232" s="235">
        <v>0</v>
      </c>
      <c r="I232" s="420"/>
      <c r="K232" s="181"/>
    </row>
    <row r="233" spans="1:11" s="182" customFormat="1" ht="19.5" hidden="1" customHeight="1" x14ac:dyDescent="0.2">
      <c r="A233" s="244"/>
      <c r="B233" s="229"/>
      <c r="C233" s="194"/>
      <c r="D233" s="194"/>
      <c r="E233" s="216"/>
      <c r="F233" s="234">
        <v>3</v>
      </c>
      <c r="G233" s="185" t="s">
        <v>321</v>
      </c>
      <c r="H233" s="235">
        <v>0</v>
      </c>
      <c r="I233" s="420"/>
      <c r="K233" s="181"/>
    </row>
    <row r="234" spans="1:11" s="182" customFormat="1" ht="19.5" hidden="1" customHeight="1" x14ac:dyDescent="0.2">
      <c r="A234" s="244"/>
      <c r="B234" s="229"/>
      <c r="C234" s="194"/>
      <c r="D234" s="194"/>
      <c r="E234" s="216"/>
      <c r="F234" s="234">
        <v>5</v>
      </c>
      <c r="G234" s="185" t="s">
        <v>301</v>
      </c>
      <c r="H234" s="235">
        <v>0</v>
      </c>
      <c r="I234" s="420"/>
      <c r="K234" s="181"/>
    </row>
    <row r="235" spans="1:11" s="182" customFormat="1" ht="19.5" hidden="1" customHeight="1" x14ac:dyDescent="0.2">
      <c r="A235" s="244"/>
      <c r="B235" s="229"/>
      <c r="C235" s="194"/>
      <c r="D235" s="194"/>
      <c r="E235" s="216"/>
      <c r="F235" s="234">
        <v>6</v>
      </c>
      <c r="G235" s="185" t="s">
        <v>227</v>
      </c>
      <c r="H235" s="235">
        <v>0</v>
      </c>
      <c r="I235" s="420"/>
      <c r="K235" s="181"/>
    </row>
    <row r="236" spans="1:11" s="182" customFormat="1" ht="19.5" hidden="1" customHeight="1" thickBot="1" x14ac:dyDescent="0.25">
      <c r="A236" s="244"/>
      <c r="B236" s="229"/>
      <c r="C236" s="194"/>
      <c r="D236" s="194"/>
      <c r="E236" s="216"/>
      <c r="F236" s="234">
        <v>9</v>
      </c>
      <c r="G236" s="185" t="s">
        <v>328</v>
      </c>
      <c r="H236" s="235">
        <f>+'Consolidado Gastos'!F436</f>
        <v>0</v>
      </c>
      <c r="I236" s="420"/>
      <c r="K236" s="181"/>
    </row>
    <row r="237" spans="1:11" s="182" customFormat="1" ht="21.75" hidden="1" customHeight="1" x14ac:dyDescent="0.2">
      <c r="A237" s="244"/>
      <c r="B237" s="230" t="s">
        <v>621</v>
      </c>
      <c r="C237" s="311">
        <f>SUM(C231:C232)</f>
        <v>0</v>
      </c>
      <c r="D237" s="199"/>
      <c r="E237" s="216"/>
      <c r="F237" s="225"/>
      <c r="G237" s="230" t="str">
        <f>+B237</f>
        <v>Sub total FF 921.023</v>
      </c>
      <c r="H237" s="310">
        <f>SUM(H231:H236)</f>
        <v>0</v>
      </c>
      <c r="I237" s="420"/>
      <c r="K237" s="181"/>
    </row>
    <row r="238" spans="1:11" s="182" customFormat="1" ht="21.75" hidden="1" customHeight="1" thickBot="1" x14ac:dyDescent="0.25">
      <c r="A238" s="244"/>
      <c r="B238" s="230"/>
      <c r="C238" s="199"/>
      <c r="D238" s="422"/>
      <c r="E238" s="185"/>
      <c r="F238" s="225"/>
      <c r="G238" s="230"/>
      <c r="H238" s="231"/>
      <c r="I238" s="420"/>
      <c r="K238" s="181"/>
    </row>
    <row r="239" spans="1:11" s="182" customFormat="1" ht="21.75" customHeight="1" thickBot="1" x14ac:dyDescent="0.25">
      <c r="A239" s="322"/>
      <c r="B239" s="323"/>
      <c r="C239" s="324">
        <f>C201+C210+C228+C237+C184+C193+C219</f>
        <v>2349128817</v>
      </c>
      <c r="D239" s="324"/>
      <c r="E239" s="325"/>
      <c r="F239" s="326"/>
      <c r="G239" s="323"/>
      <c r="H239" s="327">
        <f>H201+H210+H228+H237+H184+H193+H219</f>
        <v>2349128817</v>
      </c>
      <c r="I239" s="420"/>
      <c r="K239" s="181"/>
    </row>
    <row r="240" spans="1:11" s="203" customFormat="1" ht="5.25" customHeight="1" thickBot="1" x14ac:dyDescent="0.25">
      <c r="A240" s="244"/>
      <c r="B240" s="202"/>
      <c r="C240" s="186"/>
      <c r="D240" s="186"/>
      <c r="E240" s="186"/>
      <c r="F240" s="186"/>
      <c r="G240" s="186"/>
      <c r="H240" s="243"/>
      <c r="I240" s="420"/>
      <c r="J240" s="204"/>
    </row>
    <row r="241" spans="1:11" s="203" customFormat="1" ht="23.25" customHeight="1" thickBot="1" x14ac:dyDescent="0.25">
      <c r="A241" s="524" t="s">
        <v>476</v>
      </c>
      <c r="B241" s="525"/>
      <c r="C241" s="245">
        <f>C174+C239</f>
        <v>8181905090</v>
      </c>
      <c r="D241" s="245"/>
      <c r="E241" s="246"/>
      <c r="F241" s="525" t="s">
        <v>477</v>
      </c>
      <c r="G241" s="525"/>
      <c r="H241" s="247">
        <f>H174+H239</f>
        <v>8181905090</v>
      </c>
      <c r="I241" s="450"/>
      <c r="J241" s="204"/>
    </row>
    <row r="242" spans="1:11" s="181" customFormat="1" ht="15" customHeight="1" thickBot="1" x14ac:dyDescent="0.25">
      <c r="A242" s="306"/>
      <c r="B242" s="205"/>
      <c r="C242" s="201"/>
      <c r="D242" s="201"/>
      <c r="E242" s="201"/>
      <c r="F242" s="201"/>
      <c r="G242" s="201"/>
      <c r="H242" s="201"/>
      <c r="I242" s="450"/>
      <c r="J242" s="182"/>
    </row>
    <row r="243" spans="1:11" s="181" customFormat="1" ht="15.75" thickBot="1" x14ac:dyDescent="0.25">
      <c r="A243" s="306"/>
      <c r="B243" s="207"/>
      <c r="C243" s="206"/>
      <c r="D243" s="206"/>
      <c r="E243" s="206"/>
      <c r="F243" s="206"/>
      <c r="G243" s="339" t="s">
        <v>563</v>
      </c>
      <c r="H243" s="432">
        <f>C241-H241</f>
        <v>0</v>
      </c>
      <c r="I243" s="450"/>
      <c r="J243" s="182"/>
    </row>
    <row r="244" spans="1:11" s="181" customFormat="1" ht="15.75" thickBot="1" x14ac:dyDescent="0.25">
      <c r="A244" s="306"/>
      <c r="B244" s="207"/>
      <c r="C244" s="206"/>
      <c r="D244" s="206"/>
      <c r="E244" s="206"/>
      <c r="F244" s="206"/>
      <c r="G244" s="339" t="s">
        <v>563</v>
      </c>
      <c r="H244" s="432">
        <f>H241-'Consolidado Gastos'!F438</f>
        <v>0</v>
      </c>
      <c r="I244" s="451"/>
      <c r="J244" s="182"/>
    </row>
    <row r="245" spans="1:11" s="181" customFormat="1" ht="14.25" x14ac:dyDescent="0.2">
      <c r="A245" s="306"/>
      <c r="B245" s="207"/>
      <c r="C245" s="206"/>
      <c r="D245" s="206"/>
      <c r="E245" s="206"/>
      <c r="F245" s="206"/>
      <c r="G245" s="206"/>
      <c r="H245" s="201"/>
      <c r="I245" s="420"/>
      <c r="J245" s="182"/>
    </row>
    <row r="246" spans="1:11" s="181" customFormat="1" ht="15.75" thickBot="1" x14ac:dyDescent="0.25">
      <c r="A246" s="306"/>
      <c r="B246" s="208"/>
      <c r="C246" s="209"/>
      <c r="D246" s="209"/>
      <c r="E246" s="206"/>
      <c r="F246" s="209"/>
      <c r="G246" s="209"/>
      <c r="H246" s="201"/>
      <c r="I246" s="420"/>
      <c r="J246" s="182"/>
    </row>
    <row r="247" spans="1:11" s="201" customFormat="1" x14ac:dyDescent="0.2">
      <c r="A247" s="306"/>
      <c r="B247" s="198"/>
      <c r="C247" s="198"/>
      <c r="D247" s="198"/>
      <c r="G247" s="405" t="str">
        <f>+G111</f>
        <v xml:space="preserve">SERVICIOS </v>
      </c>
      <c r="H247" s="406">
        <f>+(H56+H36+H75+H93+H111+H187+H196+H204+H178+H222+H231+H84+H47+H213+H120+H27+H18)/1000</f>
        <v>3161579.1329999999</v>
      </c>
      <c r="I247" s="420"/>
      <c r="J247" s="182"/>
      <c r="K247" s="181"/>
    </row>
    <row r="248" spans="1:11" s="201" customFormat="1" x14ac:dyDescent="0.2">
      <c r="A248" s="306"/>
      <c r="B248" s="198"/>
      <c r="C248" s="198"/>
      <c r="D248" s="198"/>
      <c r="G248" s="407" t="str">
        <f>+G197</f>
        <v>MATERIALES Y SUMINISTROS</v>
      </c>
      <c r="H248" s="408">
        <f>+(H57+H197+H179+H223+H85+H48+H121+H28+H19)/1000</f>
        <v>974414.78500000003</v>
      </c>
      <c r="I248" s="420"/>
      <c r="J248" s="182"/>
      <c r="K248" s="181"/>
    </row>
    <row r="249" spans="1:11" x14ac:dyDescent="0.2">
      <c r="G249" s="407" t="s">
        <v>301</v>
      </c>
      <c r="H249" s="408">
        <f>+(H59+H39+H96+H114+H198+H225+H50+H181+H169+H123+H30+H21)/1000</f>
        <v>3782712.56</v>
      </c>
      <c r="I249" s="420"/>
    </row>
    <row r="250" spans="1:11" s="4" customFormat="1" x14ac:dyDescent="0.2">
      <c r="A250" s="307"/>
      <c r="B250" s="8"/>
      <c r="G250" s="407" t="s">
        <v>630</v>
      </c>
      <c r="H250" s="408">
        <f>(+H60+H79+H22+H199)/1000</f>
        <v>63198.612000000001</v>
      </c>
      <c r="I250" s="420"/>
      <c r="J250" s="171"/>
      <c r="K250" s="5"/>
    </row>
    <row r="251" spans="1:11" ht="15.75" thickBot="1" x14ac:dyDescent="0.25">
      <c r="G251" s="407" t="str">
        <f>+G236</f>
        <v>CUENTAS ESPECIALES</v>
      </c>
      <c r="H251" s="408">
        <f>+(H200+H209+H227+H236+H98)/1000</f>
        <v>200000</v>
      </c>
      <c r="I251" s="420"/>
    </row>
    <row r="252" spans="1:11" ht="16.5" thickBot="1" x14ac:dyDescent="0.25">
      <c r="G252" s="409" t="s">
        <v>477</v>
      </c>
      <c r="H252" s="410">
        <f>SUM(H247:H251)</f>
        <v>8181905.0899999999</v>
      </c>
    </row>
    <row r="255" spans="1:11" x14ac:dyDescent="0.2">
      <c r="I255" s="452"/>
    </row>
    <row r="256" spans="1:11" x14ac:dyDescent="0.2">
      <c r="I256" s="452"/>
    </row>
    <row r="257" spans="9:9" x14ac:dyDescent="0.2">
      <c r="I257" s="452"/>
    </row>
  </sheetData>
  <mergeCells count="38">
    <mergeCell ref="A241:B241"/>
    <mergeCell ref="F241:G241"/>
    <mergeCell ref="A176:H176"/>
    <mergeCell ref="A137:H137"/>
    <mergeCell ref="A230:H230"/>
    <mergeCell ref="A203:H203"/>
    <mergeCell ref="A221:H221"/>
    <mergeCell ref="A165:H165"/>
    <mergeCell ref="A212:H212"/>
    <mergeCell ref="A186:H186"/>
    <mergeCell ref="A177:H177"/>
    <mergeCell ref="A195:H195"/>
    <mergeCell ref="A146:H146"/>
    <mergeCell ref="A155:H155"/>
    <mergeCell ref="A74:H74"/>
    <mergeCell ref="A101:H101"/>
    <mergeCell ref="A128:H128"/>
    <mergeCell ref="A92:H92"/>
    <mergeCell ref="A110:H110"/>
    <mergeCell ref="A83:H83"/>
    <mergeCell ref="A119:H119"/>
    <mergeCell ref="A13:C13"/>
    <mergeCell ref="F13:H13"/>
    <mergeCell ref="A15:H15"/>
    <mergeCell ref="A17:H17"/>
    <mergeCell ref="A45:H45"/>
    <mergeCell ref="A65:H65"/>
    <mergeCell ref="A26:H26"/>
    <mergeCell ref="A55:H55"/>
    <mergeCell ref="A35:H35"/>
    <mergeCell ref="A10:H10"/>
    <mergeCell ref="A8:E8"/>
    <mergeCell ref="A2:M2"/>
    <mergeCell ref="A3:M3"/>
    <mergeCell ref="A4:M4"/>
    <mergeCell ref="A5:M5"/>
    <mergeCell ref="A9:H9"/>
    <mergeCell ref="A6:M6"/>
  </mergeCells>
  <printOptions horizontalCentered="1"/>
  <pageMargins left="1.0629921259842521" right="0.23622047244094491" top="0.78740157480314965" bottom="0.39370078740157483" header="0.39370078740157483" footer="0"/>
  <pageSetup scale="36" orientation="portrait" r:id="rId1"/>
  <headerFooter alignWithMargins="0"/>
  <ignoredErrors>
    <ignoredError sqref="F114 F105 F115:F116" numberStoredAsText="1" emptyCellReference="1"/>
    <ignoredError sqref="F72" evalError="1" emptyCellReference="1"/>
    <ignoredError sqref="A2:M5 A228:E228 G228:H228 A105:E105 G105:H105 A101:H101 A72:E72 G72:H72 A221:H221 A210 C210:H210 A7:M13 B6:M6 A61:H61 B55:H55 B56:G56 A23:H24 A63:H63 A62 C62:H62 A102:H104 A106:H109 A111:H113 A110:H110 A128:H163 A224:H224 A197:G197 A202:H209 A198:G198 A226:H227 A225:G225 A223:G223 A211:H211 A73:H73 A195:H195 A174:B174 D174:G174 A175:H176 A64:H71 A57:H58 A59:G60 A200:H201 A1:G1 I1:M1 A196:B196 D196:G196 A16:H16 A15:H15 A20:H20 B17:H17 A18 C18:G18 A21:G22 A19:G19 A117:H118 A114:E116 G114:H116 A222:B222 D222:G222 A74:H82 A199:G199 A14:H14" emptyCellReference="1"/>
    <ignoredError sqref="F123:F125 F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360"/>
  <sheetViews>
    <sheetView showGridLines="0" zoomScaleNormal="100" workbookViewId="0">
      <selection activeCell="L343" sqref="L343:L349"/>
    </sheetView>
  </sheetViews>
  <sheetFormatPr baseColWidth="10" defaultColWidth="9.140625" defaultRowHeight="12.75" x14ac:dyDescent="0.2"/>
  <cols>
    <col min="1" max="1" width="1.7109375" style="18" customWidth="1"/>
    <col min="2" max="2" width="2" style="18" customWidth="1"/>
    <col min="3" max="4" width="1.85546875" style="18" customWidth="1"/>
    <col min="5" max="5" width="2.7109375" style="17" customWidth="1"/>
    <col min="6" max="6" width="3" style="17" customWidth="1"/>
    <col min="7" max="7" width="2.140625" style="18" customWidth="1"/>
    <col min="8" max="8" width="1.7109375" style="18" customWidth="1"/>
    <col min="9" max="9" width="4" style="17" bestFit="1" customWidth="1"/>
    <col min="10" max="10" width="4.42578125" style="303" customWidth="1"/>
    <col min="11" max="11" width="53.28515625" style="10" bestFit="1" customWidth="1"/>
    <col min="12" max="12" width="20" style="3" bestFit="1" customWidth="1"/>
    <col min="13" max="13" width="3.140625" style="10" customWidth="1"/>
    <col min="14" max="14" width="20.140625" style="14" customWidth="1"/>
    <col min="15" max="15" width="19.5703125" style="14" customWidth="1"/>
    <col min="16" max="16" width="25.85546875" style="354" customWidth="1"/>
    <col min="17" max="17" width="18.42578125" style="495" customWidth="1"/>
    <col min="18" max="18" width="18.140625" style="10" bestFit="1" customWidth="1"/>
    <col min="19" max="19" width="17.140625" style="10" bestFit="1" customWidth="1"/>
    <col min="20" max="16384" width="9.140625" style="10"/>
  </cols>
  <sheetData>
    <row r="1" spans="1:18" x14ac:dyDescent="0.2">
      <c r="A1" s="512" t="str">
        <f>'Origen y Aplicación Fondos'!A2:M2</f>
        <v>MINISTERIO DE SALUD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</row>
    <row r="2" spans="1:18" x14ac:dyDescent="0.2">
      <c r="A2" s="512" t="str">
        <f>'Origen y Aplicación Fondos'!A3:M3</f>
        <v>DIRECCION FINANCIERA, BIENES Y SERVICIOS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</row>
    <row r="3" spans="1:18" x14ac:dyDescent="0.2">
      <c r="A3" s="512" t="str">
        <f>'Origen y Aplicación Fondos'!A4:M4</f>
        <v>AREA DE PRESUPUESTACION, CUSTODIA Y NORMALIZACION</v>
      </c>
      <c r="B3" s="512"/>
      <c r="C3" s="512"/>
      <c r="D3" s="512"/>
      <c r="E3" s="512" t="s">
        <v>424</v>
      </c>
      <c r="F3" s="512"/>
      <c r="G3" s="512"/>
      <c r="H3" s="512"/>
      <c r="I3" s="512" t="s">
        <v>424</v>
      </c>
      <c r="J3" s="512"/>
      <c r="K3" s="512"/>
      <c r="L3" s="512"/>
    </row>
    <row r="4" spans="1:18" x14ac:dyDescent="0.2">
      <c r="A4" s="512" t="str">
        <f>'Origen y Aplicación Fondos'!A5:M5</f>
        <v>FIDEICOMISO 872 MINISTERIO DE SALUD-CTAMS-BANCO NACIONAL DE COSTA RICA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5" spans="1:18" x14ac:dyDescent="0.2">
      <c r="A5" s="512" t="str">
        <f>'Origen y Aplicación Fondos'!A6:M6</f>
        <v>PRESUPUESTO ORDINARIO 2017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</row>
    <row r="6" spans="1:18" ht="8.25" customHeight="1" x14ac:dyDescent="0.2">
      <c r="A6" s="540"/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</row>
    <row r="7" spans="1:18" ht="16.5" hidden="1" customHeight="1" x14ac:dyDescent="0.2">
      <c r="A7" s="539" t="s">
        <v>417</v>
      </c>
      <c r="B7" s="539"/>
      <c r="C7" s="539"/>
      <c r="D7" s="539"/>
      <c r="E7" s="539"/>
      <c r="F7" s="539"/>
      <c r="G7" s="539"/>
      <c r="H7" s="539"/>
      <c r="I7" s="539"/>
      <c r="J7" s="539"/>
      <c r="K7" s="539"/>
      <c r="L7" s="539"/>
    </row>
    <row r="8" spans="1:18" ht="16.5" hidden="1" customHeight="1" x14ac:dyDescent="0.2">
      <c r="A8" s="539" t="s">
        <v>475</v>
      </c>
      <c r="B8" s="539"/>
      <c r="C8" s="539"/>
      <c r="D8" s="539"/>
      <c r="E8" s="539"/>
      <c r="F8" s="539"/>
      <c r="G8" s="539"/>
      <c r="H8" s="539"/>
      <c r="I8" s="539"/>
      <c r="J8" s="539"/>
      <c r="K8" s="539"/>
      <c r="L8" s="539"/>
    </row>
    <row r="9" spans="1:18" ht="16.5" customHeight="1" x14ac:dyDescent="0.2">
      <c r="A9" s="534" t="s">
        <v>510</v>
      </c>
      <c r="B9" s="534"/>
      <c r="C9" s="534"/>
      <c r="D9" s="534"/>
      <c r="E9" s="534"/>
      <c r="F9" s="534"/>
      <c r="G9" s="534"/>
      <c r="H9" s="534"/>
      <c r="I9" s="534"/>
      <c r="J9" s="534"/>
      <c r="K9" s="534"/>
      <c r="L9" s="534"/>
    </row>
    <row r="10" spans="1:18" ht="16.5" hidden="1" customHeight="1" x14ac:dyDescent="0.2">
      <c r="A10" s="534" t="s">
        <v>95</v>
      </c>
      <c r="B10" s="534"/>
      <c r="C10" s="534"/>
      <c r="D10" s="534"/>
      <c r="E10" s="534"/>
      <c r="F10" s="534"/>
      <c r="G10" s="534"/>
      <c r="H10" s="534"/>
      <c r="I10" s="534"/>
      <c r="J10" s="534"/>
      <c r="K10" s="534"/>
      <c r="L10" s="534"/>
    </row>
    <row r="11" spans="1:18" ht="16.5" customHeight="1" x14ac:dyDescent="0.2">
      <c r="A11" s="534" t="str">
        <f>'Origen y Aplicación Fondos'!A10:H10</f>
        <v>EN COLONES CORRIENTES</v>
      </c>
      <c r="B11" s="534"/>
      <c r="C11" s="534"/>
      <c r="D11" s="534"/>
      <c r="E11" s="534"/>
      <c r="F11" s="534"/>
      <c r="G11" s="534"/>
      <c r="H11" s="534"/>
      <c r="I11" s="534"/>
      <c r="J11" s="534"/>
      <c r="K11" s="534"/>
      <c r="L11" s="534"/>
    </row>
    <row r="12" spans="1:18" s="12" customFormat="1" ht="5.25" customHeight="1" thickBo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252"/>
      <c r="K12" s="11"/>
      <c r="L12" s="11"/>
      <c r="N12" s="251"/>
      <c r="O12" s="251"/>
      <c r="P12" s="355"/>
      <c r="Q12" s="496"/>
    </row>
    <row r="13" spans="1:18" ht="17.25" customHeight="1" thickBot="1" x14ac:dyDescent="0.25">
      <c r="A13" s="535" t="s">
        <v>69</v>
      </c>
      <c r="B13" s="536"/>
      <c r="C13" s="536"/>
      <c r="D13" s="536"/>
      <c r="E13" s="536"/>
      <c r="F13" s="536"/>
      <c r="G13" s="536"/>
      <c r="H13" s="536"/>
      <c r="I13" s="536"/>
      <c r="J13" s="536"/>
      <c r="K13" s="271"/>
      <c r="L13" s="272" t="s">
        <v>59</v>
      </c>
      <c r="N13" s="308" t="s">
        <v>544</v>
      </c>
      <c r="O13" s="313" t="s">
        <v>545</v>
      </c>
      <c r="P13" s="354">
        <f>+L15/L351</f>
        <v>0.76933572276380435</v>
      </c>
    </row>
    <row r="14" spans="1:18" ht="6" customHeight="1" x14ac:dyDescent="0.2">
      <c r="A14" s="248"/>
      <c r="B14" s="13"/>
      <c r="C14" s="13"/>
      <c r="D14" s="13"/>
      <c r="E14" s="13"/>
      <c r="F14" s="13"/>
      <c r="G14" s="13"/>
      <c r="H14" s="13"/>
      <c r="I14" s="13"/>
      <c r="J14" s="249"/>
      <c r="K14" s="249"/>
      <c r="L14" s="250"/>
      <c r="N14" s="309"/>
      <c r="O14" s="314"/>
    </row>
    <row r="15" spans="1:18" s="14" customFormat="1" ht="20.100000000000001" customHeight="1" x14ac:dyDescent="0.2">
      <c r="A15" s="248" t="s">
        <v>93</v>
      </c>
      <c r="B15" s="13">
        <v>0</v>
      </c>
      <c r="C15" s="13">
        <v>0</v>
      </c>
      <c r="D15" s="13">
        <v>0</v>
      </c>
      <c r="E15" s="13" t="s">
        <v>366</v>
      </c>
      <c r="F15" s="13" t="s">
        <v>366</v>
      </c>
      <c r="G15" s="13">
        <v>0</v>
      </c>
      <c r="H15" s="13">
        <v>0</v>
      </c>
      <c r="I15" s="13" t="s">
        <v>367</v>
      </c>
      <c r="J15" s="252"/>
      <c r="K15" s="252" t="s">
        <v>368</v>
      </c>
      <c r="L15" s="253">
        <f>+L16+L83+L125+L232</f>
        <v>6294631866</v>
      </c>
      <c r="M15" s="484"/>
      <c r="N15" s="473"/>
      <c r="O15" s="312"/>
      <c r="P15" s="493">
        <f>+L15/L351</f>
        <v>0.76933572276380435</v>
      </c>
      <c r="Q15" s="497"/>
      <c r="R15" s="501"/>
    </row>
    <row r="16" spans="1:18" s="14" customFormat="1" ht="20.100000000000001" hidden="1" customHeight="1" x14ac:dyDescent="0.2">
      <c r="A16" s="248">
        <v>1</v>
      </c>
      <c r="B16" s="13">
        <v>1</v>
      </c>
      <c r="C16" s="13">
        <v>0</v>
      </c>
      <c r="D16" s="13">
        <v>0</v>
      </c>
      <c r="E16" s="13" t="s">
        <v>366</v>
      </c>
      <c r="F16" s="13" t="s">
        <v>366</v>
      </c>
      <c r="G16" s="13">
        <v>0</v>
      </c>
      <c r="H16" s="13">
        <v>0</v>
      </c>
      <c r="I16" s="13" t="s">
        <v>367</v>
      </c>
      <c r="J16" s="252"/>
      <c r="K16" s="252"/>
      <c r="L16" s="253">
        <f>+L17+L36+L43+L66+L80</f>
        <v>0</v>
      </c>
      <c r="M16" s="484"/>
      <c r="N16" s="473"/>
      <c r="O16" s="312"/>
      <c r="P16" s="462"/>
      <c r="Q16" s="494"/>
    </row>
    <row r="17" spans="1:17" s="14" customFormat="1" ht="20.100000000000001" hidden="1" customHeight="1" x14ac:dyDescent="0.2">
      <c r="A17" s="248">
        <v>1</v>
      </c>
      <c r="B17" s="13">
        <v>1</v>
      </c>
      <c r="C17" s="13">
        <v>1</v>
      </c>
      <c r="D17" s="13">
        <v>0</v>
      </c>
      <c r="E17" s="13" t="s">
        <v>366</v>
      </c>
      <c r="F17" s="13" t="s">
        <v>366</v>
      </c>
      <c r="G17" s="13">
        <v>0</v>
      </c>
      <c r="H17" s="13">
        <v>0</v>
      </c>
      <c r="I17" s="13" t="s">
        <v>367</v>
      </c>
      <c r="J17" s="252"/>
      <c r="K17" s="252"/>
      <c r="L17" s="253">
        <f>+L18+L22+L25+L32+L34</f>
        <v>0</v>
      </c>
      <c r="M17" s="484"/>
      <c r="N17" s="473"/>
      <c r="O17" s="312"/>
      <c r="P17" s="462"/>
      <c r="Q17" s="494"/>
    </row>
    <row r="18" spans="1:17" s="14" customFormat="1" ht="20.100000000000001" hidden="1" customHeight="1" x14ac:dyDescent="0.2">
      <c r="A18" s="248">
        <v>1</v>
      </c>
      <c r="B18" s="13">
        <v>1</v>
      </c>
      <c r="C18" s="13">
        <v>1</v>
      </c>
      <c r="D18" s="13">
        <v>1</v>
      </c>
      <c r="E18" s="13" t="s">
        <v>366</v>
      </c>
      <c r="F18" s="13" t="s">
        <v>366</v>
      </c>
      <c r="G18" s="13">
        <v>0</v>
      </c>
      <c r="H18" s="13">
        <v>0</v>
      </c>
      <c r="I18" s="13" t="s">
        <v>367</v>
      </c>
      <c r="J18" s="252"/>
      <c r="K18" s="252"/>
      <c r="L18" s="253">
        <f>SUM(L19:L21)</f>
        <v>0</v>
      </c>
      <c r="M18" s="484"/>
      <c r="N18" s="473"/>
      <c r="O18" s="312"/>
      <c r="P18" s="462"/>
      <c r="Q18" s="494"/>
    </row>
    <row r="19" spans="1:17" s="14" customFormat="1" ht="20.100000000000001" hidden="1" customHeight="1" x14ac:dyDescent="0.2">
      <c r="A19" s="15"/>
      <c r="B19" s="16"/>
      <c r="C19" s="13">
        <v>1</v>
      </c>
      <c r="D19" s="13">
        <v>1</v>
      </c>
      <c r="E19" s="13" t="s">
        <v>369</v>
      </c>
      <c r="F19" s="13" t="s">
        <v>366</v>
      </c>
      <c r="G19" s="13">
        <v>0</v>
      </c>
      <c r="H19" s="13">
        <v>0</v>
      </c>
      <c r="I19" s="13" t="s">
        <v>367</v>
      </c>
      <c r="J19" s="252"/>
      <c r="K19" s="252"/>
      <c r="L19" s="254">
        <v>0</v>
      </c>
      <c r="M19" s="484"/>
      <c r="N19" s="473"/>
      <c r="O19" s="312"/>
      <c r="P19" s="462"/>
      <c r="Q19" s="494"/>
    </row>
    <row r="20" spans="1:17" s="14" customFormat="1" ht="20.100000000000001" hidden="1" customHeight="1" x14ac:dyDescent="0.2">
      <c r="A20" s="248">
        <v>1</v>
      </c>
      <c r="B20" s="13">
        <v>1</v>
      </c>
      <c r="C20" s="13">
        <v>1</v>
      </c>
      <c r="D20" s="13">
        <v>1</v>
      </c>
      <c r="E20" s="13" t="s">
        <v>370</v>
      </c>
      <c r="F20" s="13" t="s">
        <v>366</v>
      </c>
      <c r="G20" s="13">
        <v>0</v>
      </c>
      <c r="H20" s="13">
        <v>0</v>
      </c>
      <c r="I20" s="13" t="s">
        <v>367</v>
      </c>
      <c r="J20" s="252"/>
      <c r="K20" s="252"/>
      <c r="L20" s="254">
        <v>0</v>
      </c>
      <c r="M20" s="484"/>
      <c r="N20" s="473"/>
      <c r="O20" s="312"/>
      <c r="P20" s="462"/>
      <c r="Q20" s="494"/>
    </row>
    <row r="21" spans="1:17" s="14" customFormat="1" ht="20.100000000000001" hidden="1" customHeight="1" x14ac:dyDescent="0.2">
      <c r="A21" s="248">
        <v>1</v>
      </c>
      <c r="B21" s="13">
        <v>1</v>
      </c>
      <c r="C21" s="13">
        <v>1</v>
      </c>
      <c r="D21" s="13">
        <v>1</v>
      </c>
      <c r="E21" s="13" t="s">
        <v>306</v>
      </c>
      <c r="F21" s="13" t="s">
        <v>366</v>
      </c>
      <c r="G21" s="13">
        <v>0</v>
      </c>
      <c r="H21" s="13">
        <v>0</v>
      </c>
      <c r="I21" s="13" t="s">
        <v>367</v>
      </c>
      <c r="J21" s="252"/>
      <c r="K21" s="252"/>
      <c r="L21" s="254">
        <v>0</v>
      </c>
      <c r="M21" s="484"/>
      <c r="N21" s="473"/>
      <c r="O21" s="312"/>
      <c r="P21" s="462"/>
      <c r="Q21" s="494"/>
    </row>
    <row r="22" spans="1:17" s="14" customFormat="1" ht="20.100000000000001" hidden="1" customHeight="1" x14ac:dyDescent="0.2">
      <c r="A22" s="248">
        <v>1</v>
      </c>
      <c r="B22" s="13">
        <v>1</v>
      </c>
      <c r="C22" s="13">
        <v>1</v>
      </c>
      <c r="D22" s="13">
        <v>2</v>
      </c>
      <c r="E22" s="13" t="s">
        <v>366</v>
      </c>
      <c r="F22" s="13" t="s">
        <v>366</v>
      </c>
      <c r="G22" s="13">
        <v>0</v>
      </c>
      <c r="H22" s="13">
        <v>0</v>
      </c>
      <c r="I22" s="13" t="s">
        <v>367</v>
      </c>
      <c r="J22" s="252"/>
      <c r="K22" s="252"/>
      <c r="L22" s="253">
        <f>SUM(L23:L24)</f>
        <v>0</v>
      </c>
      <c r="M22" s="484"/>
      <c r="N22" s="473"/>
      <c r="O22" s="312"/>
      <c r="P22" s="462"/>
      <c r="Q22" s="494"/>
    </row>
    <row r="23" spans="1:17" s="14" customFormat="1" ht="20.100000000000001" hidden="1" customHeight="1" x14ac:dyDescent="0.2">
      <c r="A23" s="248">
        <v>1</v>
      </c>
      <c r="B23" s="13">
        <v>1</v>
      </c>
      <c r="C23" s="13">
        <v>1</v>
      </c>
      <c r="D23" s="13">
        <v>2</v>
      </c>
      <c r="E23" s="13" t="s">
        <v>369</v>
      </c>
      <c r="F23" s="13" t="s">
        <v>366</v>
      </c>
      <c r="G23" s="13">
        <v>0</v>
      </c>
      <c r="H23" s="13">
        <v>0</v>
      </c>
      <c r="I23" s="13" t="s">
        <v>367</v>
      </c>
      <c r="J23" s="252"/>
      <c r="K23" s="252"/>
      <c r="L23" s="254">
        <v>0</v>
      </c>
      <c r="M23" s="484"/>
      <c r="N23" s="473"/>
      <c r="O23" s="312"/>
      <c r="P23" s="462"/>
      <c r="Q23" s="494"/>
    </row>
    <row r="24" spans="1:17" s="14" customFormat="1" ht="20.100000000000001" hidden="1" customHeight="1" x14ac:dyDescent="0.2">
      <c r="A24" s="248">
        <v>1</v>
      </c>
      <c r="B24" s="13">
        <v>1</v>
      </c>
      <c r="C24" s="13">
        <v>1</v>
      </c>
      <c r="D24" s="13">
        <v>2</v>
      </c>
      <c r="E24" s="13" t="s">
        <v>370</v>
      </c>
      <c r="F24" s="13" t="s">
        <v>366</v>
      </c>
      <c r="G24" s="13">
        <v>0</v>
      </c>
      <c r="H24" s="13">
        <v>0</v>
      </c>
      <c r="I24" s="13" t="s">
        <v>367</v>
      </c>
      <c r="J24" s="252"/>
      <c r="K24" s="252"/>
      <c r="L24" s="254">
        <v>0</v>
      </c>
      <c r="M24" s="484"/>
      <c r="N24" s="473"/>
      <c r="O24" s="312"/>
      <c r="P24" s="462"/>
      <c r="Q24" s="494"/>
    </row>
    <row r="25" spans="1:17" s="14" customFormat="1" ht="20.100000000000001" hidden="1" customHeight="1" x14ac:dyDescent="0.2">
      <c r="A25" s="248">
        <v>1</v>
      </c>
      <c r="B25" s="13">
        <v>1</v>
      </c>
      <c r="C25" s="13">
        <v>1</v>
      </c>
      <c r="D25" s="13">
        <v>3</v>
      </c>
      <c r="E25" s="13" t="s">
        <v>366</v>
      </c>
      <c r="F25" s="13" t="s">
        <v>366</v>
      </c>
      <c r="G25" s="13">
        <v>0</v>
      </c>
      <c r="H25" s="13">
        <v>0</v>
      </c>
      <c r="I25" s="13" t="s">
        <v>367</v>
      </c>
      <c r="J25" s="252"/>
      <c r="K25" s="252"/>
      <c r="L25" s="253">
        <f>+L26+L29</f>
        <v>0</v>
      </c>
      <c r="M25" s="484"/>
      <c r="N25" s="473"/>
      <c r="O25" s="312"/>
      <c r="P25" s="462"/>
      <c r="Q25" s="494"/>
    </row>
    <row r="26" spans="1:17" s="14" customFormat="1" ht="20.100000000000001" hidden="1" customHeight="1" x14ac:dyDescent="0.2">
      <c r="A26" s="248">
        <v>1</v>
      </c>
      <c r="B26" s="13">
        <v>1</v>
      </c>
      <c r="C26" s="13">
        <v>1</v>
      </c>
      <c r="D26" s="13">
        <v>3</v>
      </c>
      <c r="E26" s="13" t="s">
        <v>369</v>
      </c>
      <c r="F26" s="13" t="s">
        <v>366</v>
      </c>
      <c r="G26" s="13">
        <v>0</v>
      </c>
      <c r="H26" s="13">
        <v>0</v>
      </c>
      <c r="I26" s="13" t="s">
        <v>367</v>
      </c>
      <c r="J26" s="252"/>
      <c r="K26" s="252"/>
      <c r="L26" s="253">
        <f>+L27+L28</f>
        <v>0</v>
      </c>
      <c r="M26" s="484"/>
      <c r="N26" s="473"/>
      <c r="O26" s="312"/>
      <c r="P26" s="462"/>
      <c r="Q26" s="494"/>
    </row>
    <row r="27" spans="1:17" s="14" customFormat="1" ht="20.100000000000001" hidden="1" customHeight="1" x14ac:dyDescent="0.2">
      <c r="A27" s="248">
        <v>1</v>
      </c>
      <c r="B27" s="13">
        <v>1</v>
      </c>
      <c r="C27" s="13">
        <v>1</v>
      </c>
      <c r="D27" s="13">
        <v>3</v>
      </c>
      <c r="E27" s="13" t="s">
        <v>369</v>
      </c>
      <c r="F27" s="13" t="s">
        <v>369</v>
      </c>
      <c r="G27" s="13">
        <v>0</v>
      </c>
      <c r="H27" s="13">
        <v>0</v>
      </c>
      <c r="I27" s="13" t="s">
        <v>367</v>
      </c>
      <c r="J27" s="252"/>
      <c r="K27" s="252"/>
      <c r="L27" s="254">
        <v>0</v>
      </c>
      <c r="M27" s="484"/>
      <c r="N27" s="473"/>
      <c r="O27" s="312"/>
      <c r="P27" s="462"/>
      <c r="Q27" s="494"/>
    </row>
    <row r="28" spans="1:17" s="14" customFormat="1" ht="20.100000000000001" hidden="1" customHeight="1" x14ac:dyDescent="0.2">
      <c r="A28" s="248">
        <v>1</v>
      </c>
      <c r="B28" s="13">
        <v>1</v>
      </c>
      <c r="C28" s="13">
        <v>1</v>
      </c>
      <c r="D28" s="13">
        <v>3</v>
      </c>
      <c r="E28" s="13" t="s">
        <v>369</v>
      </c>
      <c r="F28" s="13" t="s">
        <v>370</v>
      </c>
      <c r="G28" s="13">
        <v>0</v>
      </c>
      <c r="H28" s="13">
        <v>0</v>
      </c>
      <c r="I28" s="13" t="s">
        <v>367</v>
      </c>
      <c r="J28" s="252"/>
      <c r="K28" s="252"/>
      <c r="L28" s="254">
        <v>0</v>
      </c>
      <c r="M28" s="484"/>
      <c r="N28" s="473"/>
      <c r="O28" s="312"/>
      <c r="P28" s="462"/>
      <c r="Q28" s="494"/>
    </row>
    <row r="29" spans="1:17" s="14" customFormat="1" ht="20.100000000000001" hidden="1" customHeight="1" x14ac:dyDescent="0.2">
      <c r="A29" s="248">
        <v>1</v>
      </c>
      <c r="B29" s="13">
        <v>1</v>
      </c>
      <c r="C29" s="13">
        <v>1</v>
      </c>
      <c r="D29" s="13">
        <v>3</v>
      </c>
      <c r="E29" s="13" t="s">
        <v>370</v>
      </c>
      <c r="F29" s="13" t="s">
        <v>366</v>
      </c>
      <c r="G29" s="13">
        <v>0</v>
      </c>
      <c r="H29" s="13">
        <v>0</v>
      </c>
      <c r="I29" s="13" t="s">
        <v>367</v>
      </c>
      <c r="J29" s="252"/>
      <c r="K29" s="252"/>
      <c r="L29" s="253">
        <f>SUM(L30:L31)</f>
        <v>0</v>
      </c>
      <c r="M29" s="484"/>
      <c r="N29" s="473"/>
      <c r="O29" s="312"/>
      <c r="P29" s="462"/>
      <c r="Q29" s="494"/>
    </row>
    <row r="30" spans="1:17" s="14" customFormat="1" ht="20.100000000000001" hidden="1" customHeight="1" x14ac:dyDescent="0.2">
      <c r="A30" s="248">
        <v>1</v>
      </c>
      <c r="B30" s="13">
        <v>1</v>
      </c>
      <c r="C30" s="13">
        <v>1</v>
      </c>
      <c r="D30" s="13">
        <v>3</v>
      </c>
      <c r="E30" s="13" t="s">
        <v>370</v>
      </c>
      <c r="F30" s="13" t="s">
        <v>369</v>
      </c>
      <c r="G30" s="13">
        <v>0</v>
      </c>
      <c r="H30" s="13">
        <v>0</v>
      </c>
      <c r="I30" s="13" t="s">
        <v>367</v>
      </c>
      <c r="J30" s="252"/>
      <c r="K30" s="252"/>
      <c r="L30" s="254">
        <v>0</v>
      </c>
      <c r="M30" s="484"/>
      <c r="N30" s="473"/>
      <c r="O30" s="312"/>
      <c r="P30" s="462"/>
      <c r="Q30" s="494"/>
    </row>
    <row r="31" spans="1:17" s="14" customFormat="1" ht="20.100000000000001" hidden="1" customHeight="1" x14ac:dyDescent="0.2">
      <c r="A31" s="248">
        <v>1</v>
      </c>
      <c r="B31" s="13">
        <v>1</v>
      </c>
      <c r="C31" s="13">
        <v>1</v>
      </c>
      <c r="D31" s="13">
        <v>3</v>
      </c>
      <c r="E31" s="13" t="s">
        <v>370</v>
      </c>
      <c r="F31" s="13" t="s">
        <v>370</v>
      </c>
      <c r="G31" s="13">
        <v>0</v>
      </c>
      <c r="H31" s="13">
        <v>0</v>
      </c>
      <c r="I31" s="13" t="s">
        <v>367</v>
      </c>
      <c r="J31" s="252"/>
      <c r="K31" s="252"/>
      <c r="L31" s="254">
        <v>0</v>
      </c>
      <c r="M31" s="484"/>
      <c r="N31" s="473"/>
      <c r="O31" s="312"/>
      <c r="P31" s="462"/>
      <c r="Q31" s="494"/>
    </row>
    <row r="32" spans="1:17" s="14" customFormat="1" ht="20.100000000000001" hidden="1" customHeight="1" x14ac:dyDescent="0.2">
      <c r="A32" s="248">
        <v>1</v>
      </c>
      <c r="B32" s="13">
        <v>1</v>
      </c>
      <c r="C32" s="13">
        <v>1</v>
      </c>
      <c r="D32" s="13">
        <v>4</v>
      </c>
      <c r="E32" s="13" t="s">
        <v>366</v>
      </c>
      <c r="F32" s="13" t="s">
        <v>366</v>
      </c>
      <c r="G32" s="13">
        <v>0</v>
      </c>
      <c r="H32" s="13">
        <v>0</v>
      </c>
      <c r="I32" s="13" t="s">
        <v>367</v>
      </c>
      <c r="J32" s="252"/>
      <c r="K32" s="252"/>
      <c r="L32" s="253">
        <f>+L33</f>
        <v>0</v>
      </c>
      <c r="M32" s="484"/>
      <c r="N32" s="473"/>
      <c r="O32" s="312"/>
      <c r="P32" s="462"/>
      <c r="Q32" s="494"/>
    </row>
    <row r="33" spans="1:17" s="14" customFormat="1" ht="20.100000000000001" hidden="1" customHeight="1" x14ac:dyDescent="0.2">
      <c r="A33" s="248">
        <v>1</v>
      </c>
      <c r="B33" s="13">
        <v>1</v>
      </c>
      <c r="C33" s="13">
        <v>1</v>
      </c>
      <c r="D33" s="13">
        <v>4</v>
      </c>
      <c r="E33" s="13" t="s">
        <v>369</v>
      </c>
      <c r="F33" s="13" t="s">
        <v>366</v>
      </c>
      <c r="G33" s="13">
        <v>0</v>
      </c>
      <c r="H33" s="13">
        <v>0</v>
      </c>
      <c r="I33" s="13" t="s">
        <v>367</v>
      </c>
      <c r="J33" s="252"/>
      <c r="K33" s="252"/>
      <c r="L33" s="254">
        <v>0</v>
      </c>
      <c r="M33" s="484"/>
      <c r="N33" s="473"/>
      <c r="O33" s="312"/>
      <c r="P33" s="462"/>
      <c r="Q33" s="494"/>
    </row>
    <row r="34" spans="1:17" s="14" customFormat="1" ht="20.100000000000001" hidden="1" customHeight="1" x14ac:dyDescent="0.2">
      <c r="A34" s="248">
        <v>1</v>
      </c>
      <c r="B34" s="13">
        <v>1</v>
      </c>
      <c r="C34" s="13">
        <v>1</v>
      </c>
      <c r="D34" s="13">
        <v>5</v>
      </c>
      <c r="E34" s="13" t="s">
        <v>366</v>
      </c>
      <c r="F34" s="13" t="s">
        <v>366</v>
      </c>
      <c r="G34" s="13">
        <v>0</v>
      </c>
      <c r="H34" s="13">
        <v>0</v>
      </c>
      <c r="I34" s="13" t="s">
        <v>367</v>
      </c>
      <c r="J34" s="252"/>
      <c r="K34" s="252"/>
      <c r="L34" s="253">
        <f>+L35</f>
        <v>0</v>
      </c>
      <c r="M34" s="484"/>
      <c r="N34" s="473"/>
      <c r="O34" s="312"/>
      <c r="P34" s="462"/>
      <c r="Q34" s="494"/>
    </row>
    <row r="35" spans="1:17" s="14" customFormat="1" ht="20.100000000000001" hidden="1" customHeight="1" x14ac:dyDescent="0.2">
      <c r="A35" s="248">
        <v>1</v>
      </c>
      <c r="B35" s="13">
        <v>1</v>
      </c>
      <c r="C35" s="13">
        <v>1</v>
      </c>
      <c r="D35" s="13">
        <v>5</v>
      </c>
      <c r="E35" s="13" t="s">
        <v>369</v>
      </c>
      <c r="F35" s="13" t="s">
        <v>366</v>
      </c>
      <c r="G35" s="13">
        <v>0</v>
      </c>
      <c r="H35" s="13">
        <v>0</v>
      </c>
      <c r="I35" s="13" t="s">
        <v>367</v>
      </c>
      <c r="J35" s="252"/>
      <c r="K35" s="252"/>
      <c r="L35" s="254">
        <v>0</v>
      </c>
      <c r="M35" s="484"/>
      <c r="N35" s="473"/>
      <c r="O35" s="312"/>
      <c r="P35" s="462"/>
      <c r="Q35" s="494"/>
    </row>
    <row r="36" spans="1:17" s="14" customFormat="1" ht="20.100000000000001" hidden="1" customHeight="1" x14ac:dyDescent="0.2">
      <c r="A36" s="248">
        <v>1</v>
      </c>
      <c r="B36" s="13">
        <v>1</v>
      </c>
      <c r="C36" s="13">
        <v>2</v>
      </c>
      <c r="D36" s="13">
        <v>0</v>
      </c>
      <c r="E36" s="13" t="s">
        <v>366</v>
      </c>
      <c r="F36" s="13" t="s">
        <v>366</v>
      </c>
      <c r="G36" s="13">
        <v>0</v>
      </c>
      <c r="H36" s="13">
        <v>0</v>
      </c>
      <c r="I36" s="13" t="s">
        <v>367</v>
      </c>
      <c r="J36" s="252"/>
      <c r="K36" s="252"/>
      <c r="L36" s="253">
        <f>SUM(L37:L42)</f>
        <v>0</v>
      </c>
      <c r="M36" s="484"/>
      <c r="N36" s="473"/>
      <c r="O36" s="312"/>
      <c r="P36" s="462"/>
      <c r="Q36" s="494"/>
    </row>
    <row r="37" spans="1:17" s="14" customFormat="1" ht="20.100000000000001" hidden="1" customHeight="1" x14ac:dyDescent="0.2">
      <c r="A37" s="248">
        <v>1</v>
      </c>
      <c r="B37" s="13">
        <v>1</v>
      </c>
      <c r="C37" s="13">
        <v>2</v>
      </c>
      <c r="D37" s="13">
        <v>1</v>
      </c>
      <c r="E37" s="13" t="s">
        <v>366</v>
      </c>
      <c r="F37" s="13" t="s">
        <v>366</v>
      </c>
      <c r="G37" s="13">
        <v>0</v>
      </c>
      <c r="H37" s="13">
        <v>0</v>
      </c>
      <c r="I37" s="13" t="s">
        <v>367</v>
      </c>
      <c r="J37" s="252"/>
      <c r="K37" s="255"/>
      <c r="L37" s="256">
        <v>0</v>
      </c>
      <c r="M37" s="484"/>
      <c r="N37" s="473"/>
      <c r="O37" s="312"/>
      <c r="P37" s="462"/>
      <c r="Q37" s="494"/>
    </row>
    <row r="38" spans="1:17" s="14" customFormat="1" ht="20.100000000000001" hidden="1" customHeight="1" x14ac:dyDescent="0.2">
      <c r="A38" s="248">
        <v>1</v>
      </c>
      <c r="B38" s="13">
        <v>1</v>
      </c>
      <c r="C38" s="13">
        <v>2</v>
      </c>
      <c r="D38" s="13">
        <v>2</v>
      </c>
      <c r="E38" s="13" t="s">
        <v>366</v>
      </c>
      <c r="F38" s="13" t="s">
        <v>366</v>
      </c>
      <c r="G38" s="13">
        <v>0</v>
      </c>
      <c r="H38" s="13">
        <v>0</v>
      </c>
      <c r="I38" s="13" t="s">
        <v>367</v>
      </c>
      <c r="J38" s="252"/>
      <c r="K38" s="255"/>
      <c r="L38" s="256">
        <v>0</v>
      </c>
      <c r="M38" s="484"/>
      <c r="N38" s="473"/>
      <c r="O38" s="312"/>
      <c r="P38" s="462"/>
      <c r="Q38" s="494"/>
    </row>
    <row r="39" spans="1:17" s="14" customFormat="1" ht="20.100000000000001" hidden="1" customHeight="1" x14ac:dyDescent="0.2">
      <c r="A39" s="248">
        <v>1</v>
      </c>
      <c r="B39" s="13">
        <v>1</v>
      </c>
      <c r="C39" s="13">
        <v>2</v>
      </c>
      <c r="D39" s="13">
        <v>3</v>
      </c>
      <c r="E39" s="13" t="s">
        <v>366</v>
      </c>
      <c r="F39" s="13" t="s">
        <v>366</v>
      </c>
      <c r="G39" s="13">
        <v>0</v>
      </c>
      <c r="H39" s="13">
        <v>0</v>
      </c>
      <c r="I39" s="13" t="s">
        <v>367</v>
      </c>
      <c r="J39" s="252"/>
      <c r="K39" s="255"/>
      <c r="L39" s="256">
        <v>0</v>
      </c>
      <c r="M39" s="484"/>
      <c r="N39" s="473"/>
      <c r="O39" s="312"/>
      <c r="P39" s="462"/>
      <c r="Q39" s="494"/>
    </row>
    <row r="40" spans="1:17" s="14" customFormat="1" ht="20.100000000000001" hidden="1" customHeight="1" x14ac:dyDescent="0.2">
      <c r="A40" s="248">
        <v>1</v>
      </c>
      <c r="B40" s="13">
        <v>1</v>
      </c>
      <c r="C40" s="13">
        <v>2</v>
      </c>
      <c r="D40" s="13" t="s">
        <v>408</v>
      </c>
      <c r="E40" s="13" t="s">
        <v>366</v>
      </c>
      <c r="F40" s="13" t="s">
        <v>366</v>
      </c>
      <c r="G40" s="13">
        <v>0</v>
      </c>
      <c r="H40" s="13">
        <v>0</v>
      </c>
      <c r="I40" s="13" t="s">
        <v>367</v>
      </c>
      <c r="J40" s="252"/>
      <c r="K40" s="255"/>
      <c r="L40" s="256">
        <v>0</v>
      </c>
      <c r="M40" s="484"/>
      <c r="N40" s="473"/>
      <c r="O40" s="312"/>
      <c r="P40" s="462"/>
      <c r="Q40" s="494"/>
    </row>
    <row r="41" spans="1:17" s="14" customFormat="1" ht="20.100000000000001" hidden="1" customHeight="1" x14ac:dyDescent="0.2">
      <c r="A41" s="248">
        <v>1</v>
      </c>
      <c r="B41" s="13">
        <v>1</v>
      </c>
      <c r="C41" s="13">
        <v>2</v>
      </c>
      <c r="D41" s="13">
        <v>5</v>
      </c>
      <c r="E41" s="13" t="s">
        <v>366</v>
      </c>
      <c r="F41" s="13" t="s">
        <v>366</v>
      </c>
      <c r="G41" s="13">
        <v>0</v>
      </c>
      <c r="H41" s="13">
        <v>0</v>
      </c>
      <c r="I41" s="13" t="s">
        <v>367</v>
      </c>
      <c r="J41" s="252"/>
      <c r="K41" s="255"/>
      <c r="L41" s="256">
        <v>0</v>
      </c>
      <c r="M41" s="484"/>
      <c r="N41" s="473"/>
      <c r="O41" s="312"/>
      <c r="P41" s="462"/>
      <c r="Q41" s="494"/>
    </row>
    <row r="42" spans="1:17" s="14" customFormat="1" ht="20.100000000000001" hidden="1" customHeight="1" x14ac:dyDescent="0.2">
      <c r="A42" s="248">
        <v>1</v>
      </c>
      <c r="B42" s="13">
        <v>1</v>
      </c>
      <c r="C42" s="13">
        <v>2</v>
      </c>
      <c r="D42" s="13" t="s">
        <v>409</v>
      </c>
      <c r="E42" s="13" t="s">
        <v>366</v>
      </c>
      <c r="F42" s="13" t="s">
        <v>366</v>
      </c>
      <c r="G42" s="13">
        <v>0</v>
      </c>
      <c r="H42" s="13">
        <v>0</v>
      </c>
      <c r="I42" s="13" t="s">
        <v>367</v>
      </c>
      <c r="J42" s="252"/>
      <c r="K42" s="255"/>
      <c r="L42" s="256">
        <v>0</v>
      </c>
      <c r="M42" s="484"/>
      <c r="N42" s="473"/>
      <c r="O42" s="312"/>
      <c r="P42" s="462"/>
      <c r="Q42" s="494"/>
    </row>
    <row r="43" spans="1:17" s="14" customFormat="1" ht="20.100000000000001" hidden="1" customHeight="1" x14ac:dyDescent="0.2">
      <c r="A43" s="248">
        <v>1</v>
      </c>
      <c r="B43" s="13">
        <v>1</v>
      </c>
      <c r="C43" s="13">
        <v>3</v>
      </c>
      <c r="D43" s="13">
        <v>0</v>
      </c>
      <c r="E43" s="13" t="s">
        <v>366</v>
      </c>
      <c r="F43" s="13" t="s">
        <v>366</v>
      </c>
      <c r="G43" s="13">
        <v>0</v>
      </c>
      <c r="H43" s="13">
        <v>0</v>
      </c>
      <c r="I43" s="13" t="s">
        <v>367</v>
      </c>
      <c r="J43" s="252"/>
      <c r="K43" s="252"/>
      <c r="L43" s="253">
        <f>+L44+L51+L64</f>
        <v>0</v>
      </c>
      <c r="M43" s="484"/>
      <c r="N43" s="473"/>
      <c r="O43" s="312"/>
      <c r="P43" s="462"/>
      <c r="Q43" s="494"/>
    </row>
    <row r="44" spans="1:17" s="14" customFormat="1" ht="20.100000000000001" hidden="1" customHeight="1" x14ac:dyDescent="0.2">
      <c r="A44" s="248">
        <v>1</v>
      </c>
      <c r="B44" s="13">
        <v>1</v>
      </c>
      <c r="C44" s="13">
        <v>3</v>
      </c>
      <c r="D44" s="13">
        <v>1</v>
      </c>
      <c r="E44" s="13" t="s">
        <v>366</v>
      </c>
      <c r="F44" s="13" t="s">
        <v>366</v>
      </c>
      <c r="G44" s="13">
        <v>0</v>
      </c>
      <c r="H44" s="13">
        <v>0</v>
      </c>
      <c r="I44" s="13" t="s">
        <v>367</v>
      </c>
      <c r="J44" s="252"/>
      <c r="K44" s="255"/>
      <c r="L44" s="257">
        <f>+L45+L48</f>
        <v>0</v>
      </c>
      <c r="M44" s="484"/>
      <c r="N44" s="473"/>
      <c r="O44" s="312"/>
      <c r="P44" s="462"/>
      <c r="Q44" s="494"/>
    </row>
    <row r="45" spans="1:17" s="14" customFormat="1" ht="20.100000000000001" hidden="1" customHeight="1" x14ac:dyDescent="0.2">
      <c r="A45" s="248">
        <v>1</v>
      </c>
      <c r="B45" s="13">
        <v>1</v>
      </c>
      <c r="C45" s="13">
        <v>3</v>
      </c>
      <c r="D45" s="13">
        <v>1</v>
      </c>
      <c r="E45" s="13" t="s">
        <v>369</v>
      </c>
      <c r="F45" s="13" t="s">
        <v>366</v>
      </c>
      <c r="G45" s="13">
        <v>0</v>
      </c>
      <c r="H45" s="13">
        <v>0</v>
      </c>
      <c r="I45" s="13" t="s">
        <v>367</v>
      </c>
      <c r="J45" s="252"/>
      <c r="K45" s="252"/>
      <c r="L45" s="253">
        <f>SUM(L46:L47)</f>
        <v>0</v>
      </c>
      <c r="M45" s="484"/>
      <c r="N45" s="473"/>
      <c r="O45" s="312"/>
      <c r="P45" s="462"/>
      <c r="Q45" s="494"/>
    </row>
    <row r="46" spans="1:17" s="14" customFormat="1" ht="20.100000000000001" hidden="1" customHeight="1" x14ac:dyDescent="0.2">
      <c r="A46" s="248">
        <v>1</v>
      </c>
      <c r="B46" s="13">
        <v>1</v>
      </c>
      <c r="C46" s="13">
        <v>3</v>
      </c>
      <c r="D46" s="13">
        <v>1</v>
      </c>
      <c r="E46" s="13" t="s">
        <v>369</v>
      </c>
      <c r="F46" s="13" t="s">
        <v>369</v>
      </c>
      <c r="G46" s="13">
        <v>0</v>
      </c>
      <c r="H46" s="13">
        <v>0</v>
      </c>
      <c r="I46" s="13" t="s">
        <v>367</v>
      </c>
      <c r="J46" s="252"/>
      <c r="K46" s="252"/>
      <c r="L46" s="254">
        <v>0</v>
      </c>
      <c r="M46" s="484"/>
      <c r="N46" s="473"/>
      <c r="O46" s="312"/>
      <c r="P46" s="462"/>
      <c r="Q46" s="494"/>
    </row>
    <row r="47" spans="1:17" s="14" customFormat="1" ht="20.100000000000001" hidden="1" customHeight="1" x14ac:dyDescent="0.2">
      <c r="A47" s="248">
        <v>1</v>
      </c>
      <c r="B47" s="13">
        <v>1</v>
      </c>
      <c r="C47" s="13">
        <v>3</v>
      </c>
      <c r="D47" s="13">
        <v>1</v>
      </c>
      <c r="E47" s="13" t="s">
        <v>369</v>
      </c>
      <c r="F47" s="13" t="s">
        <v>370</v>
      </c>
      <c r="G47" s="13">
        <v>0</v>
      </c>
      <c r="H47" s="13">
        <v>0</v>
      </c>
      <c r="I47" s="13" t="s">
        <v>367</v>
      </c>
      <c r="J47" s="252"/>
      <c r="K47" s="252"/>
      <c r="L47" s="254">
        <v>0</v>
      </c>
      <c r="M47" s="484"/>
      <c r="N47" s="473"/>
      <c r="O47" s="312"/>
      <c r="P47" s="462"/>
      <c r="Q47" s="494"/>
    </row>
    <row r="48" spans="1:17" s="14" customFormat="1" ht="20.100000000000001" hidden="1" customHeight="1" x14ac:dyDescent="0.2">
      <c r="A48" s="248">
        <v>1</v>
      </c>
      <c r="B48" s="13">
        <v>1</v>
      </c>
      <c r="C48" s="13">
        <v>3</v>
      </c>
      <c r="D48" s="13">
        <v>1</v>
      </c>
      <c r="E48" s="13" t="s">
        <v>370</v>
      </c>
      <c r="F48" s="13" t="s">
        <v>366</v>
      </c>
      <c r="G48" s="13">
        <v>0</v>
      </c>
      <c r="H48" s="13">
        <v>0</v>
      </c>
      <c r="I48" s="13" t="s">
        <v>367</v>
      </c>
      <c r="J48" s="252"/>
      <c r="K48" s="255"/>
      <c r="L48" s="257">
        <f>SUM(L49:L50)</f>
        <v>0</v>
      </c>
      <c r="M48" s="484"/>
      <c r="N48" s="473"/>
      <c r="O48" s="312"/>
      <c r="P48" s="462"/>
      <c r="Q48" s="494"/>
    </row>
    <row r="49" spans="1:17" s="14" customFormat="1" ht="20.100000000000001" hidden="1" customHeight="1" x14ac:dyDescent="0.2">
      <c r="A49" s="248">
        <v>1</v>
      </c>
      <c r="B49" s="13">
        <v>1</v>
      </c>
      <c r="C49" s="13">
        <v>3</v>
      </c>
      <c r="D49" s="13">
        <v>1</v>
      </c>
      <c r="E49" s="13" t="s">
        <v>370</v>
      </c>
      <c r="F49" s="13" t="s">
        <v>369</v>
      </c>
      <c r="G49" s="13">
        <v>0</v>
      </c>
      <c r="H49" s="13">
        <v>0</v>
      </c>
      <c r="I49" s="13" t="s">
        <v>367</v>
      </c>
      <c r="J49" s="252"/>
      <c r="K49" s="252"/>
      <c r="L49" s="254">
        <v>0</v>
      </c>
      <c r="M49" s="484"/>
      <c r="N49" s="473"/>
      <c r="O49" s="312"/>
      <c r="P49" s="462"/>
      <c r="Q49" s="494"/>
    </row>
    <row r="50" spans="1:17" s="14" customFormat="1" ht="20.100000000000001" hidden="1" customHeight="1" x14ac:dyDescent="0.2">
      <c r="A50" s="248">
        <v>1</v>
      </c>
      <c r="B50" s="13">
        <v>1</v>
      </c>
      <c r="C50" s="13">
        <v>3</v>
      </c>
      <c r="D50" s="13">
        <v>1</v>
      </c>
      <c r="E50" s="13" t="s">
        <v>370</v>
      </c>
      <c r="F50" s="13" t="s">
        <v>370</v>
      </c>
      <c r="G50" s="13">
        <v>0</v>
      </c>
      <c r="H50" s="13">
        <v>0</v>
      </c>
      <c r="I50" s="13" t="s">
        <v>367</v>
      </c>
      <c r="J50" s="252"/>
      <c r="K50" s="252"/>
      <c r="L50" s="254">
        <v>0</v>
      </c>
      <c r="M50" s="484"/>
      <c r="N50" s="473"/>
      <c r="O50" s="312"/>
      <c r="P50" s="462"/>
      <c r="Q50" s="494"/>
    </row>
    <row r="51" spans="1:17" s="14" customFormat="1" ht="20.100000000000001" hidden="1" customHeight="1" x14ac:dyDescent="0.2">
      <c r="A51" s="248">
        <v>1</v>
      </c>
      <c r="B51" s="13">
        <v>1</v>
      </c>
      <c r="C51" s="13">
        <v>3</v>
      </c>
      <c r="D51" s="13">
        <v>2</v>
      </c>
      <c r="E51" s="13" t="s">
        <v>366</v>
      </c>
      <c r="F51" s="13" t="s">
        <v>366</v>
      </c>
      <c r="G51" s="13">
        <v>0</v>
      </c>
      <c r="H51" s="13">
        <v>0</v>
      </c>
      <c r="I51" s="13" t="s">
        <v>367</v>
      </c>
      <c r="J51" s="252"/>
      <c r="K51" s="255"/>
      <c r="L51" s="257">
        <f>+L52+L59</f>
        <v>0</v>
      </c>
      <c r="M51" s="484"/>
      <c r="N51" s="473"/>
      <c r="O51" s="312"/>
      <c r="P51" s="462"/>
      <c r="Q51" s="494"/>
    </row>
    <row r="52" spans="1:17" s="14" customFormat="1" ht="20.100000000000001" hidden="1" customHeight="1" x14ac:dyDescent="0.2">
      <c r="A52" s="248">
        <v>1</v>
      </c>
      <c r="B52" s="13">
        <v>1</v>
      </c>
      <c r="C52" s="13">
        <v>3</v>
      </c>
      <c r="D52" s="13">
        <v>2</v>
      </c>
      <c r="E52" s="13" t="s">
        <v>369</v>
      </c>
      <c r="F52" s="13" t="s">
        <v>366</v>
      </c>
      <c r="G52" s="13">
        <v>0</v>
      </c>
      <c r="H52" s="13">
        <v>0</v>
      </c>
      <c r="I52" s="13" t="s">
        <v>367</v>
      </c>
      <c r="J52" s="252"/>
      <c r="K52" s="252"/>
      <c r="L52" s="253">
        <f>SUM(L53:L58)</f>
        <v>0</v>
      </c>
      <c r="M52" s="484"/>
      <c r="N52" s="473"/>
      <c r="O52" s="312"/>
      <c r="P52" s="462"/>
      <c r="Q52" s="494"/>
    </row>
    <row r="53" spans="1:17" s="14" customFormat="1" ht="20.100000000000001" hidden="1" customHeight="1" x14ac:dyDescent="0.2">
      <c r="A53" s="248">
        <v>1</v>
      </c>
      <c r="B53" s="13">
        <v>1</v>
      </c>
      <c r="C53" s="13">
        <v>3</v>
      </c>
      <c r="D53" s="13">
        <v>2</v>
      </c>
      <c r="E53" s="13" t="s">
        <v>369</v>
      </c>
      <c r="F53" s="13" t="s">
        <v>369</v>
      </c>
      <c r="G53" s="13">
        <v>0</v>
      </c>
      <c r="H53" s="13">
        <v>0</v>
      </c>
      <c r="I53" s="13" t="s">
        <v>367</v>
      </c>
      <c r="J53" s="252"/>
      <c r="K53" s="251"/>
      <c r="L53" s="254">
        <v>0</v>
      </c>
      <c r="M53" s="484"/>
      <c r="N53" s="473"/>
      <c r="O53" s="312"/>
      <c r="P53" s="462"/>
      <c r="Q53" s="494"/>
    </row>
    <row r="54" spans="1:17" s="14" customFormat="1" ht="20.100000000000001" hidden="1" customHeight="1" x14ac:dyDescent="0.2">
      <c r="A54" s="248">
        <v>1</v>
      </c>
      <c r="B54" s="13">
        <v>1</v>
      </c>
      <c r="C54" s="13">
        <v>3</v>
      </c>
      <c r="D54" s="13">
        <v>2</v>
      </c>
      <c r="E54" s="13" t="s">
        <v>369</v>
      </c>
      <c r="F54" s="13" t="s">
        <v>370</v>
      </c>
      <c r="G54" s="13">
        <v>0</v>
      </c>
      <c r="H54" s="13">
        <v>0</v>
      </c>
      <c r="I54" s="13" t="s">
        <v>367</v>
      </c>
      <c r="J54" s="252"/>
      <c r="K54" s="251"/>
      <c r="L54" s="254">
        <v>0</v>
      </c>
      <c r="M54" s="484"/>
      <c r="N54" s="473"/>
      <c r="O54" s="312"/>
      <c r="P54" s="462"/>
      <c r="Q54" s="494"/>
    </row>
    <row r="55" spans="1:17" s="14" customFormat="1" ht="20.100000000000001" hidden="1" customHeight="1" x14ac:dyDescent="0.2">
      <c r="A55" s="248">
        <v>1</v>
      </c>
      <c r="B55" s="13">
        <v>1</v>
      </c>
      <c r="C55" s="13">
        <v>3</v>
      </c>
      <c r="D55" s="13">
        <v>2</v>
      </c>
      <c r="E55" s="13" t="s">
        <v>369</v>
      </c>
      <c r="F55" s="13" t="s">
        <v>306</v>
      </c>
      <c r="G55" s="13">
        <v>0</v>
      </c>
      <c r="H55" s="13">
        <v>0</v>
      </c>
      <c r="I55" s="13" t="s">
        <v>367</v>
      </c>
      <c r="J55" s="252"/>
      <c r="K55" s="251"/>
      <c r="L55" s="254">
        <v>0</v>
      </c>
      <c r="M55" s="484"/>
      <c r="N55" s="473"/>
      <c r="O55" s="312"/>
      <c r="P55" s="462"/>
      <c r="Q55" s="494"/>
    </row>
    <row r="56" spans="1:17" s="14" customFormat="1" ht="20.100000000000001" hidden="1" customHeight="1" x14ac:dyDescent="0.2">
      <c r="A56" s="248">
        <v>1</v>
      </c>
      <c r="B56" s="13">
        <v>1</v>
      </c>
      <c r="C56" s="13">
        <v>3</v>
      </c>
      <c r="D56" s="13">
        <v>2</v>
      </c>
      <c r="E56" s="13" t="s">
        <v>369</v>
      </c>
      <c r="F56" s="13" t="s">
        <v>385</v>
      </c>
      <c r="G56" s="13">
        <v>0</v>
      </c>
      <c r="H56" s="13">
        <v>0</v>
      </c>
      <c r="I56" s="13" t="s">
        <v>367</v>
      </c>
      <c r="J56" s="252"/>
      <c r="K56" s="251"/>
      <c r="L56" s="254">
        <v>0</v>
      </c>
      <c r="M56" s="484"/>
      <c r="N56" s="473"/>
      <c r="O56" s="312"/>
      <c r="P56" s="462"/>
      <c r="Q56" s="494"/>
    </row>
    <row r="57" spans="1:17" s="14" customFormat="1" ht="20.100000000000001" hidden="1" customHeight="1" x14ac:dyDescent="0.2">
      <c r="A57" s="248">
        <v>1</v>
      </c>
      <c r="B57" s="13">
        <v>1</v>
      </c>
      <c r="C57" s="13">
        <v>3</v>
      </c>
      <c r="D57" s="13">
        <v>2</v>
      </c>
      <c r="E57" s="13" t="s">
        <v>369</v>
      </c>
      <c r="F57" s="13" t="s">
        <v>386</v>
      </c>
      <c r="G57" s="13">
        <v>0</v>
      </c>
      <c r="H57" s="13">
        <v>0</v>
      </c>
      <c r="I57" s="13" t="s">
        <v>367</v>
      </c>
      <c r="J57" s="252"/>
      <c r="K57" s="251"/>
      <c r="L57" s="254">
        <v>0</v>
      </c>
      <c r="M57" s="484"/>
      <c r="N57" s="473"/>
      <c r="O57" s="312"/>
      <c r="P57" s="462"/>
      <c r="Q57" s="494"/>
    </row>
    <row r="58" spans="1:17" s="14" customFormat="1" ht="20.100000000000001" hidden="1" customHeight="1" x14ac:dyDescent="0.2">
      <c r="A58" s="248">
        <v>1</v>
      </c>
      <c r="B58" s="13">
        <v>1</v>
      </c>
      <c r="C58" s="13">
        <v>3</v>
      </c>
      <c r="D58" s="13">
        <v>2</v>
      </c>
      <c r="E58" s="13" t="s">
        <v>369</v>
      </c>
      <c r="F58" s="13" t="s">
        <v>339</v>
      </c>
      <c r="G58" s="13">
        <v>0</v>
      </c>
      <c r="H58" s="13">
        <v>0</v>
      </c>
      <c r="I58" s="13" t="s">
        <v>367</v>
      </c>
      <c r="J58" s="252"/>
      <c r="K58" s="251"/>
      <c r="L58" s="254">
        <v>0</v>
      </c>
      <c r="M58" s="484"/>
      <c r="N58" s="473"/>
      <c r="O58" s="312"/>
      <c r="P58" s="462"/>
      <c r="Q58" s="494"/>
    </row>
    <row r="59" spans="1:17" s="14" customFormat="1" ht="20.100000000000001" hidden="1" customHeight="1" x14ac:dyDescent="0.2">
      <c r="A59" s="248">
        <v>1</v>
      </c>
      <c r="B59" s="13">
        <v>1</v>
      </c>
      <c r="C59" s="13">
        <v>3</v>
      </c>
      <c r="D59" s="13">
        <v>2</v>
      </c>
      <c r="E59" s="13" t="s">
        <v>370</v>
      </c>
      <c r="F59" s="13" t="s">
        <v>366</v>
      </c>
      <c r="G59" s="13">
        <v>0</v>
      </c>
      <c r="H59" s="13">
        <v>0</v>
      </c>
      <c r="I59" s="13" t="s">
        <v>367</v>
      </c>
      <c r="J59" s="252"/>
      <c r="K59" s="252"/>
      <c r="L59" s="253">
        <f>SUM(L60:L63)</f>
        <v>0</v>
      </c>
      <c r="M59" s="484"/>
      <c r="N59" s="473"/>
      <c r="O59" s="312"/>
      <c r="P59" s="462"/>
      <c r="Q59" s="494"/>
    </row>
    <row r="60" spans="1:17" s="14" customFormat="1" ht="20.100000000000001" hidden="1" customHeight="1" x14ac:dyDescent="0.2">
      <c r="A60" s="248">
        <v>1</v>
      </c>
      <c r="B60" s="13">
        <v>1</v>
      </c>
      <c r="C60" s="13">
        <v>3</v>
      </c>
      <c r="D60" s="13">
        <v>2</v>
      </c>
      <c r="E60" s="13" t="s">
        <v>370</v>
      </c>
      <c r="F60" s="13" t="s">
        <v>369</v>
      </c>
      <c r="G60" s="13">
        <v>0</v>
      </c>
      <c r="H60" s="13">
        <v>0</v>
      </c>
      <c r="I60" s="13" t="s">
        <v>367</v>
      </c>
      <c r="J60" s="252"/>
      <c r="K60" s="252"/>
      <c r="L60" s="254">
        <v>0</v>
      </c>
      <c r="M60" s="484"/>
      <c r="N60" s="473"/>
      <c r="O60" s="312"/>
      <c r="P60" s="462"/>
      <c r="Q60" s="494"/>
    </row>
    <row r="61" spans="1:17" s="14" customFormat="1" ht="20.100000000000001" hidden="1" customHeight="1" x14ac:dyDescent="0.2">
      <c r="A61" s="248">
        <v>1</v>
      </c>
      <c r="B61" s="13">
        <v>1</v>
      </c>
      <c r="C61" s="13">
        <v>3</v>
      </c>
      <c r="D61" s="13">
        <v>2</v>
      </c>
      <c r="E61" s="13" t="s">
        <v>370</v>
      </c>
      <c r="F61" s="13" t="s">
        <v>370</v>
      </c>
      <c r="G61" s="13">
        <v>0</v>
      </c>
      <c r="H61" s="13">
        <v>0</v>
      </c>
      <c r="I61" s="13" t="s">
        <v>367</v>
      </c>
      <c r="J61" s="252"/>
      <c r="K61" s="252"/>
      <c r="L61" s="254">
        <v>0</v>
      </c>
      <c r="M61" s="484"/>
      <c r="N61" s="473"/>
      <c r="O61" s="312"/>
      <c r="P61" s="462"/>
      <c r="Q61" s="494"/>
    </row>
    <row r="62" spans="1:17" s="14" customFormat="1" ht="20.100000000000001" hidden="1" customHeight="1" x14ac:dyDescent="0.2">
      <c r="A62" s="248">
        <v>1</v>
      </c>
      <c r="B62" s="13">
        <v>1</v>
      </c>
      <c r="C62" s="13">
        <v>3</v>
      </c>
      <c r="D62" s="13">
        <v>2</v>
      </c>
      <c r="E62" s="13" t="s">
        <v>370</v>
      </c>
      <c r="F62" s="13" t="s">
        <v>306</v>
      </c>
      <c r="G62" s="13">
        <v>0</v>
      </c>
      <c r="H62" s="13">
        <v>0</v>
      </c>
      <c r="I62" s="13" t="s">
        <v>367</v>
      </c>
      <c r="J62" s="252"/>
      <c r="K62" s="252"/>
      <c r="L62" s="254">
        <v>0</v>
      </c>
      <c r="M62" s="484"/>
      <c r="N62" s="473"/>
      <c r="O62" s="312"/>
      <c r="P62" s="462"/>
      <c r="Q62" s="494"/>
    </row>
    <row r="63" spans="1:17" s="14" customFormat="1" ht="20.100000000000001" hidden="1" customHeight="1" x14ac:dyDescent="0.2">
      <c r="A63" s="248">
        <v>1</v>
      </c>
      <c r="B63" s="13">
        <v>1</v>
      </c>
      <c r="C63" s="13">
        <v>3</v>
      </c>
      <c r="D63" s="13">
        <v>2</v>
      </c>
      <c r="E63" s="13" t="s">
        <v>370</v>
      </c>
      <c r="F63" s="13" t="s">
        <v>339</v>
      </c>
      <c r="G63" s="13">
        <v>0</v>
      </c>
      <c r="H63" s="13">
        <v>0</v>
      </c>
      <c r="I63" s="13" t="s">
        <v>367</v>
      </c>
      <c r="J63" s="252"/>
      <c r="K63" s="252"/>
      <c r="L63" s="254">
        <v>0</v>
      </c>
      <c r="M63" s="484"/>
      <c r="N63" s="473"/>
      <c r="O63" s="312"/>
      <c r="P63" s="462"/>
      <c r="Q63" s="494"/>
    </row>
    <row r="64" spans="1:17" s="14" customFormat="1" ht="20.100000000000001" hidden="1" customHeight="1" x14ac:dyDescent="0.2">
      <c r="A64" s="248">
        <v>1</v>
      </c>
      <c r="B64" s="13">
        <v>1</v>
      </c>
      <c r="C64" s="13">
        <v>3</v>
      </c>
      <c r="D64" s="13">
        <v>3</v>
      </c>
      <c r="E64" s="13" t="s">
        <v>366</v>
      </c>
      <c r="F64" s="13" t="s">
        <v>366</v>
      </c>
      <c r="G64" s="13">
        <v>0</v>
      </c>
      <c r="H64" s="13">
        <v>0</v>
      </c>
      <c r="I64" s="13" t="s">
        <v>367</v>
      </c>
      <c r="J64" s="252"/>
      <c r="K64" s="252"/>
      <c r="L64" s="253">
        <f>SUM(L65)</f>
        <v>0</v>
      </c>
      <c r="M64" s="484"/>
      <c r="N64" s="473"/>
      <c r="O64" s="312"/>
      <c r="P64" s="462"/>
      <c r="Q64" s="494"/>
    </row>
    <row r="65" spans="1:17" s="14" customFormat="1" ht="20.100000000000001" hidden="1" customHeight="1" x14ac:dyDescent="0.2">
      <c r="A65" s="248">
        <v>1</v>
      </c>
      <c r="B65" s="13">
        <v>1</v>
      </c>
      <c r="C65" s="13">
        <v>3</v>
      </c>
      <c r="D65" s="13">
        <v>3</v>
      </c>
      <c r="E65" s="13" t="s">
        <v>369</v>
      </c>
      <c r="F65" s="13" t="s">
        <v>366</v>
      </c>
      <c r="G65" s="13">
        <v>0</v>
      </c>
      <c r="H65" s="13">
        <v>0</v>
      </c>
      <c r="I65" s="13" t="s">
        <v>367</v>
      </c>
      <c r="J65" s="252"/>
      <c r="K65" s="252"/>
      <c r="L65" s="254">
        <v>0</v>
      </c>
      <c r="M65" s="484"/>
      <c r="N65" s="473"/>
      <c r="O65" s="312"/>
      <c r="P65" s="462"/>
      <c r="Q65" s="494"/>
    </row>
    <row r="66" spans="1:17" s="14" customFormat="1" ht="20.100000000000001" hidden="1" customHeight="1" x14ac:dyDescent="0.2">
      <c r="A66" s="248">
        <v>1</v>
      </c>
      <c r="B66" s="13">
        <v>1</v>
      </c>
      <c r="C66" s="13">
        <v>4</v>
      </c>
      <c r="D66" s="13">
        <v>0</v>
      </c>
      <c r="E66" s="13" t="s">
        <v>366</v>
      </c>
      <c r="F66" s="13" t="s">
        <v>366</v>
      </c>
      <c r="G66" s="13">
        <v>0</v>
      </c>
      <c r="H66" s="13">
        <v>0</v>
      </c>
      <c r="I66" s="13" t="s">
        <v>367</v>
      </c>
      <c r="J66" s="252"/>
      <c r="K66" s="252"/>
      <c r="L66" s="253">
        <f>+L67+L71+L74</f>
        <v>0</v>
      </c>
      <c r="M66" s="484"/>
      <c r="N66" s="473"/>
      <c r="O66" s="312"/>
      <c r="P66" s="462"/>
      <c r="Q66" s="494"/>
    </row>
    <row r="67" spans="1:17" s="14" customFormat="1" ht="20.100000000000001" hidden="1" customHeight="1" x14ac:dyDescent="0.2">
      <c r="A67" s="248">
        <v>1</v>
      </c>
      <c r="B67" s="13">
        <v>1</v>
      </c>
      <c r="C67" s="13">
        <v>4</v>
      </c>
      <c r="D67" s="13">
        <v>1</v>
      </c>
      <c r="E67" s="13" t="s">
        <v>366</v>
      </c>
      <c r="F67" s="13" t="s">
        <v>366</v>
      </c>
      <c r="G67" s="13">
        <v>0</v>
      </c>
      <c r="H67" s="13">
        <v>0</v>
      </c>
      <c r="I67" s="13" t="s">
        <v>367</v>
      </c>
      <c r="J67" s="252"/>
      <c r="K67" s="255"/>
      <c r="L67" s="257">
        <f>SUM(L68:L70)</f>
        <v>0</v>
      </c>
      <c r="M67" s="484"/>
      <c r="N67" s="473"/>
      <c r="O67" s="312"/>
      <c r="P67" s="462"/>
      <c r="Q67" s="494"/>
    </row>
    <row r="68" spans="1:17" s="14" customFormat="1" ht="20.100000000000001" hidden="1" customHeight="1" x14ac:dyDescent="0.2">
      <c r="A68" s="248">
        <v>1</v>
      </c>
      <c r="B68" s="13">
        <v>1</v>
      </c>
      <c r="C68" s="13">
        <v>4</v>
      </c>
      <c r="D68" s="13">
        <v>1</v>
      </c>
      <c r="E68" s="13" t="s">
        <v>369</v>
      </c>
      <c r="F68" s="13" t="s">
        <v>366</v>
      </c>
      <c r="G68" s="13">
        <v>0</v>
      </c>
      <c r="H68" s="13">
        <v>0</v>
      </c>
      <c r="I68" s="13" t="s">
        <v>367</v>
      </c>
      <c r="J68" s="252"/>
      <c r="K68" s="252"/>
      <c r="L68" s="254">
        <v>0</v>
      </c>
      <c r="M68" s="484"/>
      <c r="N68" s="473"/>
      <c r="O68" s="312"/>
      <c r="P68" s="462"/>
      <c r="Q68" s="494"/>
    </row>
    <row r="69" spans="1:17" s="14" customFormat="1" ht="20.100000000000001" hidden="1" customHeight="1" x14ac:dyDescent="0.2">
      <c r="A69" s="248">
        <v>1</v>
      </c>
      <c r="B69" s="13">
        <v>1</v>
      </c>
      <c r="C69" s="13">
        <v>4</v>
      </c>
      <c r="D69" s="13">
        <v>1</v>
      </c>
      <c r="E69" s="13" t="s">
        <v>370</v>
      </c>
      <c r="F69" s="13" t="s">
        <v>366</v>
      </c>
      <c r="G69" s="13">
        <v>0</v>
      </c>
      <c r="H69" s="13">
        <v>0</v>
      </c>
      <c r="I69" s="13" t="s">
        <v>367</v>
      </c>
      <c r="J69" s="252"/>
      <c r="K69" s="252"/>
      <c r="L69" s="254">
        <v>0</v>
      </c>
      <c r="M69" s="484"/>
      <c r="N69" s="473"/>
      <c r="O69" s="312"/>
      <c r="P69" s="462"/>
      <c r="Q69" s="494"/>
    </row>
    <row r="70" spans="1:17" s="14" customFormat="1" ht="20.100000000000001" hidden="1" customHeight="1" x14ac:dyDescent="0.2">
      <c r="A70" s="248">
        <v>1</v>
      </c>
      <c r="B70" s="13">
        <v>1</v>
      </c>
      <c r="C70" s="13">
        <v>4</v>
      </c>
      <c r="D70" s="13">
        <v>1</v>
      </c>
      <c r="E70" s="13" t="s">
        <v>339</v>
      </c>
      <c r="F70" s="13" t="s">
        <v>366</v>
      </c>
      <c r="G70" s="13">
        <v>0</v>
      </c>
      <c r="H70" s="13">
        <v>0</v>
      </c>
      <c r="I70" s="13" t="s">
        <v>367</v>
      </c>
      <c r="J70" s="252"/>
      <c r="K70" s="252"/>
      <c r="L70" s="254">
        <v>0</v>
      </c>
      <c r="M70" s="484"/>
      <c r="N70" s="473"/>
      <c r="O70" s="312"/>
      <c r="P70" s="462"/>
      <c r="Q70" s="494"/>
    </row>
    <row r="71" spans="1:17" s="14" customFormat="1" ht="20.100000000000001" hidden="1" customHeight="1" x14ac:dyDescent="0.2">
      <c r="A71" s="248">
        <v>1</v>
      </c>
      <c r="B71" s="13">
        <v>1</v>
      </c>
      <c r="C71" s="13">
        <v>4</v>
      </c>
      <c r="D71" s="13">
        <v>2</v>
      </c>
      <c r="E71" s="13" t="s">
        <v>366</v>
      </c>
      <c r="F71" s="13" t="s">
        <v>366</v>
      </c>
      <c r="G71" s="13">
        <v>0</v>
      </c>
      <c r="H71" s="13">
        <v>0</v>
      </c>
      <c r="I71" s="13" t="s">
        <v>367</v>
      </c>
      <c r="J71" s="252"/>
      <c r="K71" s="255"/>
      <c r="L71" s="257">
        <f>SUM(L72:L73)</f>
        <v>0</v>
      </c>
      <c r="M71" s="484"/>
      <c r="N71" s="473"/>
      <c r="O71" s="312"/>
      <c r="P71" s="462"/>
      <c r="Q71" s="494"/>
    </row>
    <row r="72" spans="1:17" s="14" customFormat="1" ht="20.100000000000001" hidden="1" customHeight="1" x14ac:dyDescent="0.2">
      <c r="A72" s="248">
        <v>1</v>
      </c>
      <c r="B72" s="13">
        <v>1</v>
      </c>
      <c r="C72" s="13">
        <v>4</v>
      </c>
      <c r="D72" s="13">
        <v>2</v>
      </c>
      <c r="E72" s="13" t="s">
        <v>369</v>
      </c>
      <c r="F72" s="13" t="s">
        <v>366</v>
      </c>
      <c r="G72" s="13">
        <v>0</v>
      </c>
      <c r="H72" s="13">
        <v>0</v>
      </c>
      <c r="I72" s="13" t="s">
        <v>413</v>
      </c>
      <c r="J72" s="252"/>
      <c r="K72" s="252"/>
      <c r="L72" s="254">
        <v>0</v>
      </c>
      <c r="M72" s="484"/>
      <c r="N72" s="473"/>
      <c r="O72" s="312"/>
      <c r="P72" s="462"/>
      <c r="Q72" s="494"/>
    </row>
    <row r="73" spans="1:17" s="14" customFormat="1" ht="20.100000000000001" hidden="1" customHeight="1" x14ac:dyDescent="0.2">
      <c r="A73" s="248">
        <v>1</v>
      </c>
      <c r="B73" s="13">
        <v>1</v>
      </c>
      <c r="C73" s="13">
        <v>4</v>
      </c>
      <c r="D73" s="13">
        <v>2</v>
      </c>
      <c r="E73" s="13" t="s">
        <v>339</v>
      </c>
      <c r="F73" s="13" t="s">
        <v>366</v>
      </c>
      <c r="G73" s="13">
        <v>0</v>
      </c>
      <c r="H73" s="13">
        <v>0</v>
      </c>
      <c r="I73" s="13" t="s">
        <v>367</v>
      </c>
      <c r="J73" s="252"/>
      <c r="K73" s="252"/>
      <c r="L73" s="254">
        <v>0</v>
      </c>
      <c r="M73" s="484"/>
      <c r="N73" s="473"/>
      <c r="O73" s="312"/>
      <c r="P73" s="462"/>
      <c r="Q73" s="494"/>
    </row>
    <row r="74" spans="1:17" s="14" customFormat="1" ht="20.100000000000001" hidden="1" customHeight="1" x14ac:dyDescent="0.2">
      <c r="A74" s="248">
        <v>1</v>
      </c>
      <c r="B74" s="13">
        <v>1</v>
      </c>
      <c r="C74" s="13">
        <v>4</v>
      </c>
      <c r="D74" s="13">
        <v>3</v>
      </c>
      <c r="E74" s="13" t="s">
        <v>366</v>
      </c>
      <c r="F74" s="13" t="s">
        <v>366</v>
      </c>
      <c r="G74" s="13">
        <v>0</v>
      </c>
      <c r="H74" s="13">
        <v>0</v>
      </c>
      <c r="I74" s="13" t="s">
        <v>367</v>
      </c>
      <c r="J74" s="252"/>
      <c r="K74" s="255"/>
      <c r="L74" s="257">
        <f>SUM(L75:L79)</f>
        <v>0</v>
      </c>
      <c r="M74" s="484"/>
      <c r="N74" s="473"/>
      <c r="O74" s="312"/>
      <c r="P74" s="462"/>
      <c r="Q74" s="494"/>
    </row>
    <row r="75" spans="1:17" s="14" customFormat="1" ht="20.100000000000001" hidden="1" customHeight="1" x14ac:dyDescent="0.2">
      <c r="A75" s="248">
        <v>1</v>
      </c>
      <c r="B75" s="13">
        <v>1</v>
      </c>
      <c r="C75" s="13">
        <v>4</v>
      </c>
      <c r="D75" s="13">
        <v>3</v>
      </c>
      <c r="E75" s="13" t="s">
        <v>369</v>
      </c>
      <c r="F75" s="13" t="s">
        <v>366</v>
      </c>
      <c r="G75" s="13">
        <v>0</v>
      </c>
      <c r="H75" s="13">
        <v>0</v>
      </c>
      <c r="I75" s="13" t="s">
        <v>367</v>
      </c>
      <c r="J75" s="252"/>
      <c r="K75" s="252"/>
      <c r="L75" s="254">
        <v>0</v>
      </c>
      <c r="M75" s="484"/>
      <c r="N75" s="473"/>
      <c r="O75" s="312"/>
      <c r="P75" s="462"/>
      <c r="Q75" s="494"/>
    </row>
    <row r="76" spans="1:17" s="14" customFormat="1" ht="20.100000000000001" hidden="1" customHeight="1" x14ac:dyDescent="0.2">
      <c r="A76" s="248">
        <v>1</v>
      </c>
      <c r="B76" s="13">
        <v>1</v>
      </c>
      <c r="C76" s="13">
        <v>4</v>
      </c>
      <c r="D76" s="13">
        <v>3</v>
      </c>
      <c r="E76" s="13" t="s">
        <v>370</v>
      </c>
      <c r="F76" s="13" t="s">
        <v>366</v>
      </c>
      <c r="G76" s="13">
        <v>0</v>
      </c>
      <c r="H76" s="13">
        <v>0</v>
      </c>
      <c r="I76" s="13" t="s">
        <v>367</v>
      </c>
      <c r="J76" s="252"/>
      <c r="K76" s="252"/>
      <c r="L76" s="254">
        <v>0</v>
      </c>
      <c r="M76" s="484"/>
      <c r="N76" s="473"/>
      <c r="O76" s="312"/>
      <c r="P76" s="462"/>
      <c r="Q76" s="494"/>
    </row>
    <row r="77" spans="1:17" s="14" customFormat="1" ht="20.100000000000001" hidden="1" customHeight="1" x14ac:dyDescent="0.2">
      <c r="A77" s="248">
        <v>1</v>
      </c>
      <c r="B77" s="13">
        <v>1</v>
      </c>
      <c r="C77" s="13">
        <v>4</v>
      </c>
      <c r="D77" s="13">
        <v>3</v>
      </c>
      <c r="E77" s="13" t="s">
        <v>306</v>
      </c>
      <c r="F77" s="13" t="s">
        <v>366</v>
      </c>
      <c r="G77" s="13">
        <v>0</v>
      </c>
      <c r="H77" s="13">
        <v>0</v>
      </c>
      <c r="I77" s="13" t="s">
        <v>367</v>
      </c>
      <c r="J77" s="252"/>
      <c r="K77" s="252"/>
      <c r="L77" s="254">
        <v>0</v>
      </c>
      <c r="M77" s="484"/>
      <c r="N77" s="473"/>
      <c r="O77" s="312"/>
      <c r="P77" s="462"/>
      <c r="Q77" s="494"/>
    </row>
    <row r="78" spans="1:17" s="14" customFormat="1" ht="20.100000000000001" hidden="1" customHeight="1" x14ac:dyDescent="0.2">
      <c r="A78" s="248">
        <v>1</v>
      </c>
      <c r="B78" s="13">
        <v>1</v>
      </c>
      <c r="C78" s="13">
        <v>4</v>
      </c>
      <c r="D78" s="13">
        <v>3</v>
      </c>
      <c r="E78" s="13" t="s">
        <v>385</v>
      </c>
      <c r="F78" s="13" t="s">
        <v>366</v>
      </c>
      <c r="G78" s="13">
        <v>0</v>
      </c>
      <c r="H78" s="13">
        <v>0</v>
      </c>
      <c r="I78" s="13" t="s">
        <v>367</v>
      </c>
      <c r="J78" s="252"/>
      <c r="K78" s="252"/>
      <c r="L78" s="254">
        <v>0</v>
      </c>
      <c r="M78" s="484"/>
      <c r="N78" s="473"/>
      <c r="O78" s="312"/>
      <c r="P78" s="462"/>
      <c r="Q78" s="494"/>
    </row>
    <row r="79" spans="1:17" s="14" customFormat="1" ht="20.100000000000001" hidden="1" customHeight="1" x14ac:dyDescent="0.2">
      <c r="A79" s="248">
        <v>1</v>
      </c>
      <c r="B79" s="13">
        <v>1</v>
      </c>
      <c r="C79" s="13">
        <v>4</v>
      </c>
      <c r="D79" s="13">
        <v>3</v>
      </c>
      <c r="E79" s="13" t="s">
        <v>339</v>
      </c>
      <c r="F79" s="13" t="s">
        <v>366</v>
      </c>
      <c r="G79" s="13">
        <v>0</v>
      </c>
      <c r="H79" s="13">
        <v>0</v>
      </c>
      <c r="I79" s="13" t="s">
        <v>367</v>
      </c>
      <c r="J79" s="252"/>
      <c r="K79" s="252"/>
      <c r="L79" s="254">
        <v>0</v>
      </c>
      <c r="M79" s="484"/>
      <c r="N79" s="473"/>
      <c r="O79" s="312"/>
      <c r="P79" s="462"/>
      <c r="Q79" s="494"/>
    </row>
    <row r="80" spans="1:17" s="14" customFormat="1" ht="20.100000000000001" hidden="1" customHeight="1" x14ac:dyDescent="0.2">
      <c r="A80" s="248">
        <v>1</v>
      </c>
      <c r="B80" s="13">
        <v>1</v>
      </c>
      <c r="C80" s="13">
        <v>9</v>
      </c>
      <c r="D80" s="13">
        <v>0</v>
      </c>
      <c r="E80" s="13" t="s">
        <v>366</v>
      </c>
      <c r="F80" s="13" t="s">
        <v>366</v>
      </c>
      <c r="G80" s="13">
        <v>0</v>
      </c>
      <c r="H80" s="13">
        <v>0</v>
      </c>
      <c r="I80" s="13" t="s">
        <v>367</v>
      </c>
      <c r="J80" s="252"/>
      <c r="K80" s="252"/>
      <c r="L80" s="253">
        <f>+L81+L82</f>
        <v>0</v>
      </c>
      <c r="M80" s="484"/>
      <c r="N80" s="473"/>
      <c r="O80" s="312"/>
      <c r="P80" s="462"/>
      <c r="Q80" s="494"/>
    </row>
    <row r="81" spans="1:17" s="14" customFormat="1" ht="20.100000000000001" hidden="1" customHeight="1" x14ac:dyDescent="0.2">
      <c r="A81" s="248">
        <v>1</v>
      </c>
      <c r="B81" s="13">
        <v>1</v>
      </c>
      <c r="C81" s="13">
        <v>9</v>
      </c>
      <c r="D81" s="13">
        <v>1</v>
      </c>
      <c r="E81" s="13" t="s">
        <v>366</v>
      </c>
      <c r="F81" s="13" t="s">
        <v>366</v>
      </c>
      <c r="G81" s="13">
        <v>0</v>
      </c>
      <c r="H81" s="13">
        <v>0</v>
      </c>
      <c r="I81" s="13" t="s">
        <v>367</v>
      </c>
      <c r="J81" s="252"/>
      <c r="K81" s="255"/>
      <c r="L81" s="256">
        <v>0</v>
      </c>
      <c r="M81" s="484"/>
      <c r="N81" s="473"/>
      <c r="O81" s="312"/>
      <c r="P81" s="462"/>
      <c r="Q81" s="494"/>
    </row>
    <row r="82" spans="1:17" s="14" customFormat="1" ht="20.100000000000001" hidden="1" customHeight="1" x14ac:dyDescent="0.2">
      <c r="A82" s="248">
        <v>1</v>
      </c>
      <c r="B82" s="13">
        <v>1</v>
      </c>
      <c r="C82" s="13">
        <v>9</v>
      </c>
      <c r="D82" s="13">
        <v>9</v>
      </c>
      <c r="E82" s="13" t="s">
        <v>366</v>
      </c>
      <c r="F82" s="13" t="s">
        <v>366</v>
      </c>
      <c r="G82" s="13">
        <v>0</v>
      </c>
      <c r="H82" s="13">
        <v>0</v>
      </c>
      <c r="I82" s="13" t="s">
        <v>367</v>
      </c>
      <c r="J82" s="252"/>
      <c r="K82" s="252"/>
      <c r="L82" s="254">
        <v>0</v>
      </c>
      <c r="M82" s="484"/>
      <c r="N82" s="473"/>
      <c r="O82" s="312"/>
      <c r="P82" s="462"/>
      <c r="Q82" s="494"/>
    </row>
    <row r="83" spans="1:17" s="14" customFormat="1" ht="20.100000000000001" hidden="1" customHeight="1" x14ac:dyDescent="0.2">
      <c r="A83" s="248">
        <v>1</v>
      </c>
      <c r="B83" s="13">
        <v>2</v>
      </c>
      <c r="C83" s="13">
        <v>0</v>
      </c>
      <c r="D83" s="13">
        <v>0</v>
      </c>
      <c r="E83" s="13" t="s">
        <v>366</v>
      </c>
      <c r="F83" s="13" t="s">
        <v>366</v>
      </c>
      <c r="G83" s="13">
        <v>0</v>
      </c>
      <c r="H83" s="13">
        <v>0</v>
      </c>
      <c r="I83" s="13" t="s">
        <v>367</v>
      </c>
      <c r="J83" s="252"/>
      <c r="K83" s="252"/>
      <c r="L83" s="253">
        <f>+L84</f>
        <v>0</v>
      </c>
      <c r="M83" s="484"/>
      <c r="N83" s="473"/>
      <c r="O83" s="312"/>
      <c r="P83" s="462"/>
      <c r="Q83" s="494"/>
    </row>
    <row r="84" spans="1:17" s="14" customFormat="1" ht="20.100000000000001" hidden="1" customHeight="1" x14ac:dyDescent="0.2">
      <c r="A84" s="248">
        <v>1</v>
      </c>
      <c r="B84" s="13">
        <v>2</v>
      </c>
      <c r="C84" s="13">
        <v>1</v>
      </c>
      <c r="D84" s="13">
        <v>0</v>
      </c>
      <c r="E84" s="13" t="s">
        <v>366</v>
      </c>
      <c r="F84" s="13" t="s">
        <v>366</v>
      </c>
      <c r="G84" s="13">
        <v>0</v>
      </c>
      <c r="H84" s="13">
        <v>0</v>
      </c>
      <c r="I84" s="13" t="s">
        <v>367</v>
      </c>
      <c r="J84" s="252"/>
      <c r="K84" s="252"/>
      <c r="L84" s="254">
        <v>0</v>
      </c>
      <c r="M84" s="484"/>
      <c r="N84" s="473"/>
      <c r="O84" s="312"/>
      <c r="P84" s="462"/>
      <c r="Q84" s="494"/>
    </row>
    <row r="85" spans="1:17" s="14" customFormat="1" ht="20.100000000000001" hidden="1" customHeight="1" x14ac:dyDescent="0.2">
      <c r="A85" s="248">
        <v>1</v>
      </c>
      <c r="B85" s="13">
        <v>2</v>
      </c>
      <c r="C85" s="13">
        <v>1</v>
      </c>
      <c r="D85" s="13">
        <v>1</v>
      </c>
      <c r="E85" s="13" t="s">
        <v>366</v>
      </c>
      <c r="F85" s="13" t="s">
        <v>366</v>
      </c>
      <c r="G85" s="13">
        <v>0</v>
      </c>
      <c r="H85" s="13">
        <v>0</v>
      </c>
      <c r="I85" s="13" t="s">
        <v>367</v>
      </c>
      <c r="J85" s="252"/>
      <c r="K85" s="252"/>
      <c r="L85" s="253">
        <f>SUM(L86:L98)</f>
        <v>0</v>
      </c>
      <c r="M85" s="484"/>
      <c r="N85" s="473"/>
      <c r="O85" s="312"/>
      <c r="P85" s="462"/>
      <c r="Q85" s="494"/>
    </row>
    <row r="86" spans="1:17" s="14" customFormat="1" ht="20.100000000000001" hidden="1" customHeight="1" x14ac:dyDescent="0.2">
      <c r="A86" s="248">
        <v>1</v>
      </c>
      <c r="B86" s="13">
        <v>2</v>
      </c>
      <c r="C86" s="13">
        <v>1</v>
      </c>
      <c r="D86" s="13">
        <v>1</v>
      </c>
      <c r="E86" s="13" t="s">
        <v>369</v>
      </c>
      <c r="F86" s="13" t="s">
        <v>366</v>
      </c>
      <c r="G86" s="13">
        <v>0</v>
      </c>
      <c r="H86" s="13">
        <v>0</v>
      </c>
      <c r="I86" s="13" t="s">
        <v>367</v>
      </c>
      <c r="J86" s="252"/>
      <c r="K86" s="252"/>
      <c r="L86" s="254">
        <v>0</v>
      </c>
      <c r="M86" s="484"/>
      <c r="N86" s="473"/>
      <c r="O86" s="312"/>
      <c r="P86" s="462"/>
      <c r="Q86" s="494"/>
    </row>
    <row r="87" spans="1:17" s="14" customFormat="1" ht="20.100000000000001" hidden="1" customHeight="1" x14ac:dyDescent="0.2">
      <c r="A87" s="248">
        <v>1</v>
      </c>
      <c r="B87" s="13">
        <v>2</v>
      </c>
      <c r="C87" s="13">
        <v>1</v>
      </c>
      <c r="D87" s="13">
        <v>1</v>
      </c>
      <c r="E87" s="13" t="s">
        <v>370</v>
      </c>
      <c r="F87" s="13" t="s">
        <v>366</v>
      </c>
      <c r="G87" s="13">
        <v>0</v>
      </c>
      <c r="H87" s="13">
        <v>0</v>
      </c>
      <c r="I87" s="13" t="s">
        <v>367</v>
      </c>
      <c r="J87" s="252"/>
      <c r="K87" s="252"/>
      <c r="L87" s="254">
        <v>0</v>
      </c>
      <c r="M87" s="484"/>
      <c r="N87" s="473"/>
      <c r="O87" s="312"/>
      <c r="P87" s="462"/>
      <c r="Q87" s="494"/>
    </row>
    <row r="88" spans="1:17" s="14" customFormat="1" ht="20.100000000000001" hidden="1" customHeight="1" x14ac:dyDescent="0.2">
      <c r="A88" s="248">
        <v>1</v>
      </c>
      <c r="B88" s="13">
        <v>2</v>
      </c>
      <c r="C88" s="13">
        <v>1</v>
      </c>
      <c r="D88" s="13">
        <v>1</v>
      </c>
      <c r="E88" s="13" t="s">
        <v>306</v>
      </c>
      <c r="F88" s="13" t="s">
        <v>366</v>
      </c>
      <c r="G88" s="13">
        <v>0</v>
      </c>
      <c r="H88" s="13">
        <v>0</v>
      </c>
      <c r="I88" s="13" t="s">
        <v>367</v>
      </c>
      <c r="J88" s="252"/>
      <c r="K88" s="252"/>
      <c r="L88" s="254">
        <v>0</v>
      </c>
      <c r="M88" s="484"/>
      <c r="N88" s="473"/>
      <c r="O88" s="312"/>
      <c r="P88" s="462"/>
      <c r="Q88" s="494"/>
    </row>
    <row r="89" spans="1:17" s="14" customFormat="1" ht="20.100000000000001" hidden="1" customHeight="1" x14ac:dyDescent="0.2">
      <c r="A89" s="248">
        <v>1</v>
      </c>
      <c r="B89" s="13">
        <v>2</v>
      </c>
      <c r="C89" s="13">
        <v>1</v>
      </c>
      <c r="D89" s="13">
        <v>1</v>
      </c>
      <c r="E89" s="13" t="s">
        <v>385</v>
      </c>
      <c r="F89" s="13" t="s">
        <v>366</v>
      </c>
      <c r="G89" s="13">
        <v>0</v>
      </c>
      <c r="H89" s="13">
        <v>0</v>
      </c>
      <c r="I89" s="13" t="s">
        <v>367</v>
      </c>
      <c r="J89" s="252"/>
      <c r="K89" s="252"/>
      <c r="L89" s="254">
        <v>0</v>
      </c>
      <c r="M89" s="484"/>
      <c r="N89" s="473"/>
      <c r="O89" s="312"/>
      <c r="P89" s="462"/>
      <c r="Q89" s="494"/>
    </row>
    <row r="90" spans="1:17" s="14" customFormat="1" ht="20.100000000000001" hidden="1" customHeight="1" x14ac:dyDescent="0.2">
      <c r="A90" s="248">
        <v>1</v>
      </c>
      <c r="B90" s="13">
        <v>2</v>
      </c>
      <c r="C90" s="13">
        <v>1</v>
      </c>
      <c r="D90" s="13">
        <v>1</v>
      </c>
      <c r="E90" s="13" t="s">
        <v>386</v>
      </c>
      <c r="F90" s="13" t="s">
        <v>366</v>
      </c>
      <c r="G90" s="13">
        <v>0</v>
      </c>
      <c r="H90" s="13">
        <v>0</v>
      </c>
      <c r="I90" s="13" t="s">
        <v>367</v>
      </c>
      <c r="J90" s="252"/>
      <c r="K90" s="252"/>
      <c r="L90" s="254">
        <v>0</v>
      </c>
      <c r="M90" s="484"/>
      <c r="N90" s="473"/>
      <c r="O90" s="312"/>
      <c r="P90" s="462"/>
      <c r="Q90" s="494"/>
    </row>
    <row r="91" spans="1:17" s="14" customFormat="1" ht="20.100000000000001" hidden="1" customHeight="1" x14ac:dyDescent="0.2">
      <c r="A91" s="248">
        <v>1</v>
      </c>
      <c r="B91" s="13">
        <v>2</v>
      </c>
      <c r="C91" s="13">
        <v>1</v>
      </c>
      <c r="D91" s="13">
        <v>1</v>
      </c>
      <c r="E91" s="13" t="s">
        <v>402</v>
      </c>
      <c r="F91" s="13" t="s">
        <v>366</v>
      </c>
      <c r="G91" s="13">
        <v>0</v>
      </c>
      <c r="H91" s="13">
        <v>0</v>
      </c>
      <c r="I91" s="13" t="s">
        <v>367</v>
      </c>
      <c r="J91" s="252"/>
      <c r="K91" s="252"/>
      <c r="L91" s="254">
        <v>0</v>
      </c>
      <c r="M91" s="484"/>
      <c r="N91" s="473"/>
      <c r="O91" s="312"/>
      <c r="P91" s="462"/>
      <c r="Q91" s="494"/>
    </row>
    <row r="92" spans="1:17" s="14" customFormat="1" ht="20.100000000000001" hidden="1" customHeight="1" x14ac:dyDescent="0.2">
      <c r="A92" s="248">
        <v>1</v>
      </c>
      <c r="B92" s="13">
        <v>2</v>
      </c>
      <c r="C92" s="13">
        <v>1</v>
      </c>
      <c r="D92" s="13">
        <v>1</v>
      </c>
      <c r="E92" s="13" t="s">
        <v>403</v>
      </c>
      <c r="F92" s="13" t="s">
        <v>366</v>
      </c>
      <c r="G92" s="13">
        <v>0</v>
      </c>
      <c r="H92" s="13">
        <v>0</v>
      </c>
      <c r="I92" s="13" t="s">
        <v>367</v>
      </c>
      <c r="J92" s="252"/>
      <c r="K92" s="252"/>
      <c r="L92" s="254">
        <v>0</v>
      </c>
      <c r="M92" s="484"/>
      <c r="N92" s="473"/>
      <c r="O92" s="312"/>
      <c r="P92" s="462"/>
      <c r="Q92" s="494"/>
    </row>
    <row r="93" spans="1:17" s="14" customFormat="1" ht="20.100000000000001" hidden="1" customHeight="1" x14ac:dyDescent="0.2">
      <c r="A93" s="248">
        <v>1</v>
      </c>
      <c r="B93" s="13">
        <v>2</v>
      </c>
      <c r="C93" s="13">
        <v>1</v>
      </c>
      <c r="D93" s="13">
        <v>1</v>
      </c>
      <c r="E93" s="13" t="s">
        <v>404</v>
      </c>
      <c r="F93" s="13" t="s">
        <v>366</v>
      </c>
      <c r="G93" s="13">
        <v>0</v>
      </c>
      <c r="H93" s="13">
        <v>0</v>
      </c>
      <c r="I93" s="13" t="s">
        <v>367</v>
      </c>
      <c r="J93" s="252"/>
      <c r="K93" s="252"/>
      <c r="L93" s="254">
        <v>0</v>
      </c>
      <c r="M93" s="484"/>
      <c r="N93" s="473"/>
      <c r="O93" s="312"/>
      <c r="P93" s="462"/>
      <c r="Q93" s="494"/>
    </row>
    <row r="94" spans="1:17" s="14" customFormat="1" ht="20.100000000000001" hidden="1" customHeight="1" x14ac:dyDescent="0.2">
      <c r="A94" s="248">
        <v>1</v>
      </c>
      <c r="B94" s="13">
        <v>2</v>
      </c>
      <c r="C94" s="13">
        <v>1</v>
      </c>
      <c r="D94" s="13">
        <v>1</v>
      </c>
      <c r="E94" s="13" t="s">
        <v>339</v>
      </c>
      <c r="F94" s="13" t="s">
        <v>366</v>
      </c>
      <c r="G94" s="13">
        <v>0</v>
      </c>
      <c r="H94" s="13">
        <v>0</v>
      </c>
      <c r="I94" s="13" t="s">
        <v>367</v>
      </c>
      <c r="J94" s="252"/>
      <c r="K94" s="252"/>
      <c r="L94" s="254">
        <v>0</v>
      </c>
      <c r="M94" s="484"/>
      <c r="N94" s="473"/>
      <c r="O94" s="312"/>
      <c r="P94" s="462"/>
      <c r="Q94" s="494"/>
    </row>
    <row r="95" spans="1:17" s="14" customFormat="1" ht="20.100000000000001" hidden="1" customHeight="1" x14ac:dyDescent="0.2">
      <c r="A95" s="248">
        <v>1</v>
      </c>
      <c r="B95" s="13">
        <v>2</v>
      </c>
      <c r="C95" s="13">
        <v>1</v>
      </c>
      <c r="D95" s="13">
        <v>1</v>
      </c>
      <c r="E95" s="13" t="s">
        <v>405</v>
      </c>
      <c r="F95" s="13" t="s">
        <v>366</v>
      </c>
      <c r="G95" s="13">
        <v>0</v>
      </c>
      <c r="H95" s="13">
        <v>0</v>
      </c>
      <c r="I95" s="13" t="s">
        <v>367</v>
      </c>
      <c r="J95" s="252"/>
      <c r="K95" s="252"/>
      <c r="L95" s="254">
        <v>0</v>
      </c>
      <c r="M95" s="484"/>
      <c r="N95" s="473"/>
      <c r="O95" s="312"/>
      <c r="P95" s="462"/>
      <c r="Q95" s="494"/>
    </row>
    <row r="96" spans="1:17" s="14" customFormat="1" ht="20.100000000000001" hidden="1" customHeight="1" x14ac:dyDescent="0.2">
      <c r="A96" s="248">
        <v>1</v>
      </c>
      <c r="B96" s="13">
        <v>2</v>
      </c>
      <c r="C96" s="13">
        <v>1</v>
      </c>
      <c r="D96" s="13">
        <v>1</v>
      </c>
      <c r="E96" s="13" t="s">
        <v>406</v>
      </c>
      <c r="F96" s="13" t="s">
        <v>366</v>
      </c>
      <c r="G96" s="13">
        <v>0</v>
      </c>
      <c r="H96" s="13">
        <v>0</v>
      </c>
      <c r="I96" s="13" t="s">
        <v>367</v>
      </c>
      <c r="J96" s="252"/>
      <c r="K96" s="252"/>
      <c r="L96" s="254">
        <v>0</v>
      </c>
      <c r="M96" s="484"/>
      <c r="N96" s="473"/>
      <c r="O96" s="312"/>
      <c r="P96" s="462"/>
      <c r="Q96" s="494"/>
    </row>
    <row r="97" spans="1:17" s="14" customFormat="1" ht="20.100000000000001" hidden="1" customHeight="1" x14ac:dyDescent="0.2">
      <c r="A97" s="248">
        <v>1</v>
      </c>
      <c r="B97" s="13">
        <v>2</v>
      </c>
      <c r="C97" s="13">
        <v>1</v>
      </c>
      <c r="D97" s="13">
        <v>1</v>
      </c>
      <c r="E97" s="13" t="s">
        <v>371</v>
      </c>
      <c r="F97" s="13" t="s">
        <v>366</v>
      </c>
      <c r="G97" s="13">
        <v>0</v>
      </c>
      <c r="H97" s="13">
        <v>0</v>
      </c>
      <c r="I97" s="13" t="s">
        <v>367</v>
      </c>
      <c r="J97" s="252"/>
      <c r="K97" s="252"/>
      <c r="L97" s="254">
        <v>0</v>
      </c>
      <c r="M97" s="484"/>
      <c r="N97" s="473"/>
      <c r="O97" s="312"/>
      <c r="P97" s="462"/>
      <c r="Q97" s="494"/>
    </row>
    <row r="98" spans="1:17" s="14" customFormat="1" ht="20.100000000000001" hidden="1" customHeight="1" x14ac:dyDescent="0.2">
      <c r="A98" s="248">
        <v>1</v>
      </c>
      <c r="B98" s="13">
        <v>2</v>
      </c>
      <c r="C98" s="13">
        <v>1</v>
      </c>
      <c r="D98" s="13">
        <v>1</v>
      </c>
      <c r="E98" s="13" t="s">
        <v>372</v>
      </c>
      <c r="F98" s="13" t="s">
        <v>366</v>
      </c>
      <c r="G98" s="13">
        <v>0</v>
      </c>
      <c r="H98" s="13">
        <v>0</v>
      </c>
      <c r="I98" s="13" t="s">
        <v>367</v>
      </c>
      <c r="J98" s="252"/>
      <c r="K98" s="252"/>
      <c r="L98" s="254">
        <v>0</v>
      </c>
      <c r="M98" s="484"/>
      <c r="N98" s="473"/>
      <c r="O98" s="312"/>
      <c r="P98" s="462"/>
      <c r="Q98" s="494"/>
    </row>
    <row r="99" spans="1:17" s="14" customFormat="1" ht="20.100000000000001" hidden="1" customHeight="1" x14ac:dyDescent="0.2">
      <c r="A99" s="248">
        <v>1</v>
      </c>
      <c r="B99" s="13">
        <v>2</v>
      </c>
      <c r="C99" s="13">
        <v>1</v>
      </c>
      <c r="D99" s="13">
        <v>2</v>
      </c>
      <c r="E99" s="13" t="s">
        <v>366</v>
      </c>
      <c r="F99" s="13" t="s">
        <v>366</v>
      </c>
      <c r="G99" s="13">
        <v>0</v>
      </c>
      <c r="H99" s="13">
        <v>0</v>
      </c>
      <c r="I99" s="13" t="s">
        <v>367</v>
      </c>
      <c r="J99" s="252"/>
      <c r="K99" s="252"/>
      <c r="L99" s="253">
        <f>SUM(L100:L112)</f>
        <v>0</v>
      </c>
      <c r="M99" s="484"/>
      <c r="N99" s="473"/>
      <c r="O99" s="312"/>
      <c r="P99" s="462"/>
      <c r="Q99" s="494"/>
    </row>
    <row r="100" spans="1:17" s="14" customFormat="1" ht="20.100000000000001" hidden="1" customHeight="1" x14ac:dyDescent="0.2">
      <c r="A100" s="248">
        <v>1</v>
      </c>
      <c r="B100" s="13">
        <v>2</v>
      </c>
      <c r="C100" s="13">
        <v>1</v>
      </c>
      <c r="D100" s="13">
        <v>2</v>
      </c>
      <c r="E100" s="13" t="s">
        <v>369</v>
      </c>
      <c r="F100" s="13" t="s">
        <v>366</v>
      </c>
      <c r="G100" s="13">
        <v>0</v>
      </c>
      <c r="H100" s="13">
        <v>0</v>
      </c>
      <c r="I100" s="13" t="s">
        <v>367</v>
      </c>
      <c r="J100" s="252"/>
      <c r="K100" s="255"/>
      <c r="L100" s="256">
        <v>0</v>
      </c>
      <c r="M100" s="484"/>
      <c r="N100" s="473"/>
      <c r="O100" s="312"/>
      <c r="P100" s="462"/>
      <c r="Q100" s="494"/>
    </row>
    <row r="101" spans="1:17" s="14" customFormat="1" ht="20.100000000000001" hidden="1" customHeight="1" x14ac:dyDescent="0.2">
      <c r="A101" s="248">
        <v>1</v>
      </c>
      <c r="B101" s="13">
        <v>2</v>
      </c>
      <c r="C101" s="13">
        <v>1</v>
      </c>
      <c r="D101" s="13">
        <v>2</v>
      </c>
      <c r="E101" s="13" t="s">
        <v>370</v>
      </c>
      <c r="F101" s="13" t="s">
        <v>366</v>
      </c>
      <c r="G101" s="13">
        <v>0</v>
      </c>
      <c r="H101" s="13">
        <v>0</v>
      </c>
      <c r="I101" s="13" t="s">
        <v>367</v>
      </c>
      <c r="J101" s="252"/>
      <c r="K101" s="255"/>
      <c r="L101" s="256">
        <v>0</v>
      </c>
      <c r="M101" s="484"/>
      <c r="N101" s="473"/>
      <c r="O101" s="312"/>
      <c r="P101" s="462"/>
      <c r="Q101" s="494"/>
    </row>
    <row r="102" spans="1:17" s="14" customFormat="1" ht="20.100000000000001" hidden="1" customHeight="1" x14ac:dyDescent="0.2">
      <c r="A102" s="248">
        <v>1</v>
      </c>
      <c r="B102" s="13">
        <v>2</v>
      </c>
      <c r="C102" s="13">
        <v>1</v>
      </c>
      <c r="D102" s="13">
        <v>2</v>
      </c>
      <c r="E102" s="13" t="s">
        <v>306</v>
      </c>
      <c r="F102" s="13" t="s">
        <v>366</v>
      </c>
      <c r="G102" s="13">
        <v>0</v>
      </c>
      <c r="H102" s="13">
        <v>0</v>
      </c>
      <c r="I102" s="13" t="s">
        <v>367</v>
      </c>
      <c r="J102" s="252"/>
      <c r="K102" s="255"/>
      <c r="L102" s="256">
        <v>0</v>
      </c>
      <c r="M102" s="484"/>
      <c r="N102" s="473"/>
      <c r="O102" s="312"/>
      <c r="P102" s="462"/>
      <c r="Q102" s="494"/>
    </row>
    <row r="103" spans="1:17" s="14" customFormat="1" ht="20.100000000000001" hidden="1" customHeight="1" x14ac:dyDescent="0.2">
      <c r="A103" s="248">
        <v>1</v>
      </c>
      <c r="B103" s="13">
        <v>2</v>
      </c>
      <c r="C103" s="13">
        <v>1</v>
      </c>
      <c r="D103" s="13">
        <v>2</v>
      </c>
      <c r="E103" s="13" t="s">
        <v>385</v>
      </c>
      <c r="F103" s="13" t="s">
        <v>366</v>
      </c>
      <c r="G103" s="13">
        <v>0</v>
      </c>
      <c r="H103" s="13">
        <v>0</v>
      </c>
      <c r="I103" s="13" t="s">
        <v>367</v>
      </c>
      <c r="J103" s="252"/>
      <c r="K103" s="255"/>
      <c r="L103" s="256">
        <v>0</v>
      </c>
      <c r="M103" s="484"/>
      <c r="N103" s="473"/>
      <c r="O103" s="312"/>
      <c r="P103" s="462"/>
      <c r="Q103" s="494"/>
    </row>
    <row r="104" spans="1:17" s="14" customFormat="1" ht="20.100000000000001" hidden="1" customHeight="1" x14ac:dyDescent="0.2">
      <c r="A104" s="248">
        <v>1</v>
      </c>
      <c r="B104" s="13">
        <v>2</v>
      </c>
      <c r="C104" s="13">
        <v>1</v>
      </c>
      <c r="D104" s="13">
        <v>2</v>
      </c>
      <c r="E104" s="13" t="s">
        <v>386</v>
      </c>
      <c r="F104" s="13" t="s">
        <v>366</v>
      </c>
      <c r="G104" s="13">
        <v>0</v>
      </c>
      <c r="H104" s="13">
        <v>0</v>
      </c>
      <c r="I104" s="13" t="s">
        <v>367</v>
      </c>
      <c r="J104" s="252"/>
      <c r="K104" s="255"/>
      <c r="L104" s="256">
        <v>0</v>
      </c>
      <c r="M104" s="484"/>
      <c r="N104" s="473"/>
      <c r="O104" s="312"/>
      <c r="P104" s="462"/>
      <c r="Q104" s="494"/>
    </row>
    <row r="105" spans="1:17" s="14" customFormat="1" ht="20.100000000000001" hidden="1" customHeight="1" x14ac:dyDescent="0.2">
      <c r="A105" s="248">
        <v>1</v>
      </c>
      <c r="B105" s="13">
        <v>2</v>
      </c>
      <c r="C105" s="13">
        <v>1</v>
      </c>
      <c r="D105" s="13">
        <v>2</v>
      </c>
      <c r="E105" s="13" t="s">
        <v>402</v>
      </c>
      <c r="F105" s="13" t="s">
        <v>366</v>
      </c>
      <c r="G105" s="13">
        <v>0</v>
      </c>
      <c r="H105" s="13">
        <v>0</v>
      </c>
      <c r="I105" s="13" t="s">
        <v>367</v>
      </c>
      <c r="J105" s="252"/>
      <c r="K105" s="255"/>
      <c r="L105" s="256">
        <v>0</v>
      </c>
      <c r="M105" s="484"/>
      <c r="N105" s="473"/>
      <c r="O105" s="312"/>
      <c r="P105" s="462"/>
      <c r="Q105" s="494"/>
    </row>
    <row r="106" spans="1:17" s="14" customFormat="1" ht="20.100000000000001" hidden="1" customHeight="1" x14ac:dyDescent="0.2">
      <c r="A106" s="248">
        <v>1</v>
      </c>
      <c r="B106" s="13">
        <v>2</v>
      </c>
      <c r="C106" s="13">
        <v>1</v>
      </c>
      <c r="D106" s="13">
        <v>2</v>
      </c>
      <c r="E106" s="13" t="s">
        <v>403</v>
      </c>
      <c r="F106" s="13" t="s">
        <v>366</v>
      </c>
      <c r="G106" s="13">
        <v>0</v>
      </c>
      <c r="H106" s="13">
        <v>0</v>
      </c>
      <c r="I106" s="13" t="s">
        <v>367</v>
      </c>
      <c r="J106" s="252"/>
      <c r="K106" s="255"/>
      <c r="L106" s="256">
        <v>0</v>
      </c>
      <c r="M106" s="484"/>
      <c r="N106" s="473"/>
      <c r="O106" s="312"/>
      <c r="P106" s="462"/>
      <c r="Q106" s="494"/>
    </row>
    <row r="107" spans="1:17" s="14" customFormat="1" ht="20.100000000000001" hidden="1" customHeight="1" x14ac:dyDescent="0.2">
      <c r="A107" s="248">
        <v>1</v>
      </c>
      <c r="B107" s="13">
        <v>2</v>
      </c>
      <c r="C107" s="13">
        <v>1</v>
      </c>
      <c r="D107" s="13">
        <v>2</v>
      </c>
      <c r="E107" s="13" t="s">
        <v>404</v>
      </c>
      <c r="F107" s="13" t="s">
        <v>366</v>
      </c>
      <c r="G107" s="13">
        <v>0</v>
      </c>
      <c r="H107" s="13">
        <v>0</v>
      </c>
      <c r="I107" s="13" t="s">
        <v>367</v>
      </c>
      <c r="J107" s="252"/>
      <c r="K107" s="255"/>
      <c r="L107" s="256">
        <v>0</v>
      </c>
      <c r="M107" s="484"/>
      <c r="N107" s="473"/>
      <c r="O107" s="312"/>
      <c r="P107" s="462"/>
      <c r="Q107" s="494"/>
    </row>
    <row r="108" spans="1:17" s="14" customFormat="1" ht="20.100000000000001" hidden="1" customHeight="1" x14ac:dyDescent="0.2">
      <c r="A108" s="248">
        <v>1</v>
      </c>
      <c r="B108" s="13">
        <v>2</v>
      </c>
      <c r="C108" s="13">
        <v>1</v>
      </c>
      <c r="D108" s="13">
        <v>2</v>
      </c>
      <c r="E108" s="13" t="s">
        <v>339</v>
      </c>
      <c r="F108" s="13" t="s">
        <v>366</v>
      </c>
      <c r="G108" s="13">
        <v>0</v>
      </c>
      <c r="H108" s="13">
        <v>0</v>
      </c>
      <c r="I108" s="13" t="s">
        <v>367</v>
      </c>
      <c r="J108" s="252"/>
      <c r="K108" s="255"/>
      <c r="L108" s="256">
        <v>0</v>
      </c>
      <c r="M108" s="484"/>
      <c r="N108" s="473"/>
      <c r="O108" s="312"/>
      <c r="P108" s="462"/>
      <c r="Q108" s="494"/>
    </row>
    <row r="109" spans="1:17" s="14" customFormat="1" ht="20.100000000000001" hidden="1" customHeight="1" x14ac:dyDescent="0.2">
      <c r="A109" s="248">
        <v>1</v>
      </c>
      <c r="B109" s="13">
        <v>2</v>
      </c>
      <c r="C109" s="13">
        <v>1</v>
      </c>
      <c r="D109" s="13">
        <v>2</v>
      </c>
      <c r="E109" s="13" t="s">
        <v>405</v>
      </c>
      <c r="F109" s="13" t="s">
        <v>366</v>
      </c>
      <c r="G109" s="13">
        <v>0</v>
      </c>
      <c r="H109" s="13">
        <v>0</v>
      </c>
      <c r="I109" s="13" t="s">
        <v>367</v>
      </c>
      <c r="J109" s="252"/>
      <c r="K109" s="255"/>
      <c r="L109" s="256">
        <v>0</v>
      </c>
      <c r="M109" s="484"/>
      <c r="N109" s="473"/>
      <c r="O109" s="312"/>
      <c r="P109" s="462"/>
      <c r="Q109" s="494"/>
    </row>
    <row r="110" spans="1:17" s="14" customFormat="1" ht="20.100000000000001" hidden="1" customHeight="1" x14ac:dyDescent="0.2">
      <c r="A110" s="248">
        <v>1</v>
      </c>
      <c r="B110" s="13">
        <v>2</v>
      </c>
      <c r="C110" s="13">
        <v>1</v>
      </c>
      <c r="D110" s="13">
        <v>2</v>
      </c>
      <c r="E110" s="13" t="s">
        <v>406</v>
      </c>
      <c r="F110" s="13" t="s">
        <v>366</v>
      </c>
      <c r="G110" s="13">
        <v>0</v>
      </c>
      <c r="H110" s="13">
        <v>0</v>
      </c>
      <c r="I110" s="13" t="s">
        <v>367</v>
      </c>
      <c r="J110" s="252"/>
      <c r="K110" s="255"/>
      <c r="L110" s="256">
        <v>0</v>
      </c>
      <c r="M110" s="484"/>
      <c r="N110" s="473"/>
      <c r="O110" s="312"/>
      <c r="P110" s="462"/>
      <c r="Q110" s="494"/>
    </row>
    <row r="111" spans="1:17" s="14" customFormat="1" ht="20.100000000000001" hidden="1" customHeight="1" x14ac:dyDescent="0.2">
      <c r="A111" s="248">
        <v>1</v>
      </c>
      <c r="B111" s="13">
        <v>2</v>
      </c>
      <c r="C111" s="13">
        <v>1</v>
      </c>
      <c r="D111" s="13">
        <v>2</v>
      </c>
      <c r="E111" s="13" t="s">
        <v>371</v>
      </c>
      <c r="F111" s="13" t="s">
        <v>366</v>
      </c>
      <c r="G111" s="13">
        <v>0</v>
      </c>
      <c r="H111" s="13">
        <v>0</v>
      </c>
      <c r="I111" s="13" t="s">
        <v>367</v>
      </c>
      <c r="J111" s="252"/>
      <c r="K111" s="255"/>
      <c r="L111" s="256">
        <v>0</v>
      </c>
      <c r="M111" s="484"/>
      <c r="N111" s="473"/>
      <c r="O111" s="312"/>
      <c r="P111" s="462"/>
      <c r="Q111" s="494"/>
    </row>
    <row r="112" spans="1:17" s="14" customFormat="1" ht="20.100000000000001" hidden="1" customHeight="1" x14ac:dyDescent="0.2">
      <c r="A112" s="248">
        <v>1</v>
      </c>
      <c r="B112" s="13">
        <v>2</v>
      </c>
      <c r="C112" s="13">
        <v>1</v>
      </c>
      <c r="D112" s="13">
        <v>2</v>
      </c>
      <c r="E112" s="13" t="s">
        <v>372</v>
      </c>
      <c r="F112" s="13" t="s">
        <v>366</v>
      </c>
      <c r="G112" s="13">
        <v>0</v>
      </c>
      <c r="H112" s="13">
        <v>0</v>
      </c>
      <c r="I112" s="13" t="s">
        <v>367</v>
      </c>
      <c r="J112" s="252"/>
      <c r="K112" s="255"/>
      <c r="L112" s="256">
        <v>0</v>
      </c>
      <c r="M112" s="484"/>
      <c r="N112" s="473"/>
      <c r="O112" s="312"/>
      <c r="P112" s="462"/>
      <c r="Q112" s="494"/>
    </row>
    <row r="113" spans="1:17" s="14" customFormat="1" ht="20.100000000000001" hidden="1" customHeight="1" x14ac:dyDescent="0.2">
      <c r="A113" s="248">
        <v>1</v>
      </c>
      <c r="B113" s="13">
        <v>2</v>
      </c>
      <c r="C113" s="13">
        <v>1</v>
      </c>
      <c r="D113" s="13">
        <v>3</v>
      </c>
      <c r="E113" s="13" t="s">
        <v>366</v>
      </c>
      <c r="F113" s="13" t="s">
        <v>366</v>
      </c>
      <c r="G113" s="13">
        <v>0</v>
      </c>
      <c r="H113" s="13">
        <v>0</v>
      </c>
      <c r="I113" s="13" t="s">
        <v>367</v>
      </c>
      <c r="J113" s="252"/>
      <c r="K113" s="252"/>
      <c r="L113" s="253">
        <f>SUM(L114:L116)</f>
        <v>0</v>
      </c>
      <c r="M113" s="484"/>
      <c r="N113" s="473"/>
      <c r="O113" s="312"/>
      <c r="P113" s="462"/>
      <c r="Q113" s="494"/>
    </row>
    <row r="114" spans="1:17" s="14" customFormat="1" ht="20.100000000000001" hidden="1" customHeight="1" x14ac:dyDescent="0.2">
      <c r="A114" s="248">
        <v>1</v>
      </c>
      <c r="B114" s="13">
        <v>2</v>
      </c>
      <c r="C114" s="13">
        <v>1</v>
      </c>
      <c r="D114" s="13">
        <v>3</v>
      </c>
      <c r="E114" s="13" t="s">
        <v>369</v>
      </c>
      <c r="F114" s="13" t="s">
        <v>366</v>
      </c>
      <c r="G114" s="13">
        <v>0</v>
      </c>
      <c r="H114" s="13">
        <v>0</v>
      </c>
      <c r="I114" s="13" t="s">
        <v>367</v>
      </c>
      <c r="J114" s="252"/>
      <c r="K114" s="252"/>
      <c r="L114" s="254">
        <v>0</v>
      </c>
      <c r="M114" s="484"/>
      <c r="N114" s="473"/>
      <c r="O114" s="312"/>
      <c r="P114" s="462"/>
      <c r="Q114" s="494"/>
    </row>
    <row r="115" spans="1:17" s="14" customFormat="1" ht="20.100000000000001" hidden="1" customHeight="1" x14ac:dyDescent="0.2">
      <c r="A115" s="248">
        <v>1</v>
      </c>
      <c r="B115" s="13">
        <v>2</v>
      </c>
      <c r="C115" s="13">
        <v>1</v>
      </c>
      <c r="D115" s="13">
        <v>3</v>
      </c>
      <c r="E115" s="13" t="s">
        <v>370</v>
      </c>
      <c r="F115" s="13" t="s">
        <v>366</v>
      </c>
      <c r="G115" s="13">
        <v>0</v>
      </c>
      <c r="H115" s="13">
        <v>0</v>
      </c>
      <c r="I115" s="13" t="s">
        <v>367</v>
      </c>
      <c r="J115" s="252"/>
      <c r="K115" s="252"/>
      <c r="L115" s="254">
        <v>0</v>
      </c>
      <c r="M115" s="484"/>
      <c r="N115" s="473"/>
      <c r="O115" s="312"/>
      <c r="P115" s="462"/>
      <c r="Q115" s="494"/>
    </row>
    <row r="116" spans="1:17" s="14" customFormat="1" ht="20.100000000000001" hidden="1" customHeight="1" x14ac:dyDescent="0.2">
      <c r="A116" s="248">
        <v>1</v>
      </c>
      <c r="B116" s="13">
        <v>2</v>
      </c>
      <c r="C116" s="13">
        <v>1</v>
      </c>
      <c r="D116" s="13">
        <v>3</v>
      </c>
      <c r="E116" s="13" t="s">
        <v>306</v>
      </c>
      <c r="F116" s="13" t="s">
        <v>366</v>
      </c>
      <c r="G116" s="13">
        <v>0</v>
      </c>
      <c r="H116" s="13">
        <v>0</v>
      </c>
      <c r="I116" s="13" t="s">
        <v>367</v>
      </c>
      <c r="J116" s="252"/>
      <c r="K116" s="255"/>
      <c r="L116" s="256">
        <v>0</v>
      </c>
      <c r="M116" s="484"/>
      <c r="N116" s="473"/>
      <c r="O116" s="312"/>
      <c r="P116" s="462"/>
      <c r="Q116" s="494"/>
    </row>
    <row r="117" spans="1:17" s="14" customFormat="1" ht="20.100000000000001" hidden="1" customHeight="1" x14ac:dyDescent="0.2">
      <c r="A117" s="248">
        <v>1</v>
      </c>
      <c r="B117" s="13">
        <v>2</v>
      </c>
      <c r="C117" s="13">
        <v>1</v>
      </c>
      <c r="D117" s="13" t="s">
        <v>409</v>
      </c>
      <c r="E117" s="13" t="s">
        <v>366</v>
      </c>
      <c r="F117" s="13" t="s">
        <v>366</v>
      </c>
      <c r="G117" s="13">
        <v>0</v>
      </c>
      <c r="H117" s="13">
        <v>0</v>
      </c>
      <c r="I117" s="13" t="s">
        <v>367</v>
      </c>
      <c r="J117" s="252"/>
      <c r="K117" s="255"/>
      <c r="L117" s="257">
        <f>SUM(L118:L124)</f>
        <v>0</v>
      </c>
      <c r="M117" s="484"/>
      <c r="N117" s="473"/>
      <c r="O117" s="312"/>
      <c r="P117" s="462"/>
      <c r="Q117" s="494"/>
    </row>
    <row r="118" spans="1:17" s="14" customFormat="1" ht="20.100000000000001" hidden="1" customHeight="1" x14ac:dyDescent="0.2">
      <c r="A118" s="248">
        <v>1</v>
      </c>
      <c r="B118" s="13">
        <v>2</v>
      </c>
      <c r="C118" s="13">
        <v>1</v>
      </c>
      <c r="D118" s="13" t="s">
        <v>409</v>
      </c>
      <c r="E118" s="13" t="s">
        <v>369</v>
      </c>
      <c r="F118" s="13" t="s">
        <v>366</v>
      </c>
      <c r="G118" s="13">
        <v>0</v>
      </c>
      <c r="H118" s="13">
        <v>0</v>
      </c>
      <c r="I118" s="13" t="s">
        <v>367</v>
      </c>
      <c r="J118" s="252"/>
      <c r="K118" s="252"/>
      <c r="L118" s="254">
        <v>0</v>
      </c>
      <c r="M118" s="484"/>
      <c r="N118" s="473"/>
      <c r="O118" s="312"/>
      <c r="P118" s="462"/>
      <c r="Q118" s="494"/>
    </row>
    <row r="119" spans="1:17" s="14" customFormat="1" ht="20.100000000000001" hidden="1" customHeight="1" x14ac:dyDescent="0.2">
      <c r="A119" s="248">
        <v>1</v>
      </c>
      <c r="B119" s="13">
        <v>2</v>
      </c>
      <c r="C119" s="13">
        <v>1</v>
      </c>
      <c r="D119" s="13" t="s">
        <v>409</v>
      </c>
      <c r="E119" s="13" t="s">
        <v>370</v>
      </c>
      <c r="F119" s="13" t="s">
        <v>366</v>
      </c>
      <c r="G119" s="13">
        <v>0</v>
      </c>
      <c r="H119" s="13">
        <v>0</v>
      </c>
      <c r="I119" s="13" t="s">
        <v>367</v>
      </c>
      <c r="J119" s="252"/>
      <c r="K119" s="252"/>
      <c r="L119" s="254">
        <v>0</v>
      </c>
      <c r="M119" s="484"/>
      <c r="N119" s="473"/>
      <c r="O119" s="312"/>
      <c r="P119" s="462"/>
      <c r="Q119" s="494"/>
    </row>
    <row r="120" spans="1:17" s="14" customFormat="1" ht="20.100000000000001" hidden="1" customHeight="1" x14ac:dyDescent="0.2">
      <c r="A120" s="248">
        <v>1</v>
      </c>
      <c r="B120" s="13">
        <v>2</v>
      </c>
      <c r="C120" s="13">
        <v>1</v>
      </c>
      <c r="D120" s="13" t="s">
        <v>409</v>
      </c>
      <c r="E120" s="13" t="s">
        <v>306</v>
      </c>
      <c r="F120" s="13" t="s">
        <v>366</v>
      </c>
      <c r="G120" s="13">
        <v>0</v>
      </c>
      <c r="H120" s="13">
        <v>0</v>
      </c>
      <c r="I120" s="13" t="s">
        <v>367</v>
      </c>
      <c r="J120" s="252"/>
      <c r="K120" s="255"/>
      <c r="L120" s="254">
        <v>0</v>
      </c>
      <c r="M120" s="484"/>
      <c r="N120" s="473"/>
      <c r="O120" s="312"/>
      <c r="P120" s="462"/>
      <c r="Q120" s="494"/>
    </row>
    <row r="121" spans="1:17" s="14" customFormat="1" ht="20.100000000000001" hidden="1" customHeight="1" x14ac:dyDescent="0.2">
      <c r="A121" s="248">
        <v>1</v>
      </c>
      <c r="B121" s="13">
        <v>2</v>
      </c>
      <c r="C121" s="13">
        <v>1</v>
      </c>
      <c r="D121" s="13" t="s">
        <v>409</v>
      </c>
      <c r="E121" s="13" t="s">
        <v>385</v>
      </c>
      <c r="F121" s="13" t="s">
        <v>366</v>
      </c>
      <c r="G121" s="13">
        <v>0</v>
      </c>
      <c r="H121" s="13">
        <v>0</v>
      </c>
      <c r="I121" s="13" t="s">
        <v>367</v>
      </c>
      <c r="J121" s="252"/>
      <c r="K121" s="255"/>
      <c r="L121" s="254">
        <v>0</v>
      </c>
      <c r="M121" s="484"/>
      <c r="N121" s="473"/>
      <c r="O121" s="312"/>
      <c r="P121" s="462"/>
      <c r="Q121" s="494"/>
    </row>
    <row r="122" spans="1:17" s="14" customFormat="1" ht="20.100000000000001" hidden="1" customHeight="1" x14ac:dyDescent="0.2">
      <c r="A122" s="248">
        <v>1</v>
      </c>
      <c r="B122" s="13">
        <v>2</v>
      </c>
      <c r="C122" s="13">
        <v>1</v>
      </c>
      <c r="D122" s="13" t="s">
        <v>409</v>
      </c>
      <c r="E122" s="13" t="s">
        <v>386</v>
      </c>
      <c r="F122" s="13" t="s">
        <v>366</v>
      </c>
      <c r="G122" s="13">
        <v>0</v>
      </c>
      <c r="H122" s="13">
        <v>0</v>
      </c>
      <c r="I122" s="13" t="s">
        <v>367</v>
      </c>
      <c r="J122" s="252"/>
      <c r="K122" s="252"/>
      <c r="L122" s="254">
        <v>0</v>
      </c>
      <c r="M122" s="484"/>
      <c r="N122" s="473"/>
      <c r="O122" s="312"/>
      <c r="P122" s="462"/>
      <c r="Q122" s="494"/>
    </row>
    <row r="123" spans="1:17" s="14" customFormat="1" ht="20.100000000000001" hidden="1" customHeight="1" x14ac:dyDescent="0.2">
      <c r="A123" s="248">
        <v>1</v>
      </c>
      <c r="B123" s="13">
        <v>2</v>
      </c>
      <c r="C123" s="13">
        <v>1</v>
      </c>
      <c r="D123" s="13" t="s">
        <v>409</v>
      </c>
      <c r="E123" s="13" t="s">
        <v>402</v>
      </c>
      <c r="F123" s="13" t="s">
        <v>366</v>
      </c>
      <c r="G123" s="13">
        <v>0</v>
      </c>
      <c r="H123" s="13">
        <v>0</v>
      </c>
      <c r="I123" s="13" t="s">
        <v>367</v>
      </c>
      <c r="J123" s="252"/>
      <c r="K123" s="252"/>
      <c r="L123" s="254">
        <v>0</v>
      </c>
      <c r="M123" s="484"/>
      <c r="N123" s="473"/>
      <c r="O123" s="312"/>
      <c r="P123" s="462"/>
      <c r="Q123" s="494"/>
    </row>
    <row r="124" spans="1:17" s="14" customFormat="1" ht="20.100000000000001" hidden="1" customHeight="1" x14ac:dyDescent="0.2">
      <c r="A124" s="248">
        <v>1</v>
      </c>
      <c r="B124" s="13">
        <v>2</v>
      </c>
      <c r="C124" s="13">
        <v>1</v>
      </c>
      <c r="D124" s="13" t="s">
        <v>409</v>
      </c>
      <c r="E124" s="13" t="s">
        <v>403</v>
      </c>
      <c r="F124" s="13" t="s">
        <v>366</v>
      </c>
      <c r="G124" s="13">
        <v>0</v>
      </c>
      <c r="H124" s="13">
        <v>0</v>
      </c>
      <c r="I124" s="13" t="s">
        <v>367</v>
      </c>
      <c r="J124" s="252"/>
      <c r="K124" s="252"/>
      <c r="L124" s="254">
        <v>0</v>
      </c>
      <c r="M124" s="484"/>
      <c r="N124" s="473"/>
      <c r="O124" s="312"/>
      <c r="P124" s="462"/>
      <c r="Q124" s="494"/>
    </row>
    <row r="125" spans="1:17" s="14" customFormat="1" ht="20.100000000000001" customHeight="1" x14ac:dyDescent="0.2">
      <c r="A125" s="248">
        <v>1</v>
      </c>
      <c r="B125" s="13">
        <v>3</v>
      </c>
      <c r="C125" s="13">
        <v>0</v>
      </c>
      <c r="D125" s="13">
        <v>0</v>
      </c>
      <c r="E125" s="13" t="s">
        <v>366</v>
      </c>
      <c r="F125" s="13" t="s">
        <v>366</v>
      </c>
      <c r="G125" s="13">
        <v>0</v>
      </c>
      <c r="H125" s="13">
        <v>0</v>
      </c>
      <c r="I125" s="13" t="s">
        <v>367</v>
      </c>
      <c r="J125" s="252"/>
      <c r="K125" s="252" t="s">
        <v>410</v>
      </c>
      <c r="L125" s="253">
        <f>L126+L229</f>
        <v>3211536426</v>
      </c>
      <c r="M125" s="484"/>
      <c r="N125" s="473"/>
      <c r="O125" s="312"/>
      <c r="P125" s="493">
        <f>+L125/L351</f>
        <v>0.39251694937468407</v>
      </c>
      <c r="Q125" s="494"/>
    </row>
    <row r="126" spans="1:17" s="14" customFormat="1" ht="20.100000000000001" customHeight="1" x14ac:dyDescent="0.2">
      <c r="A126" s="248">
        <v>1</v>
      </c>
      <c r="B126" s="13">
        <v>3</v>
      </c>
      <c r="C126" s="13">
        <v>1</v>
      </c>
      <c r="D126" s="13">
        <v>0</v>
      </c>
      <c r="E126" s="13" t="s">
        <v>366</v>
      </c>
      <c r="F126" s="13" t="s">
        <v>366</v>
      </c>
      <c r="G126" s="13">
        <v>0</v>
      </c>
      <c r="H126" s="13">
        <v>0</v>
      </c>
      <c r="I126" s="13" t="s">
        <v>367</v>
      </c>
      <c r="J126" s="252"/>
      <c r="K126" s="252" t="s">
        <v>411</v>
      </c>
      <c r="L126" s="253">
        <f>L172</f>
        <v>3168426426</v>
      </c>
      <c r="M126" s="484"/>
      <c r="N126" s="473"/>
      <c r="O126" s="312"/>
      <c r="P126" s="462">
        <f>+L126/L15</f>
        <v>0.50335372956662117</v>
      </c>
      <c r="Q126" s="492"/>
    </row>
    <row r="127" spans="1:17" s="14" customFormat="1" ht="20.100000000000001" hidden="1" customHeight="1" x14ac:dyDescent="0.2">
      <c r="A127" s="248">
        <v>1.3</v>
      </c>
      <c r="B127" s="13">
        <v>3</v>
      </c>
      <c r="C127" s="13">
        <v>1</v>
      </c>
      <c r="D127" s="13">
        <v>1</v>
      </c>
      <c r="E127" s="13" t="s">
        <v>366</v>
      </c>
      <c r="F127" s="13" t="s">
        <v>366</v>
      </c>
      <c r="G127" s="13">
        <v>0</v>
      </c>
      <c r="H127" s="13">
        <v>0</v>
      </c>
      <c r="I127" s="13" t="s">
        <v>367</v>
      </c>
      <c r="J127" s="252"/>
      <c r="K127" s="252"/>
      <c r="L127" s="253">
        <f>SUM(L128:L134)</f>
        <v>0</v>
      </c>
      <c r="M127" s="484"/>
      <c r="N127" s="473"/>
      <c r="O127" s="312"/>
      <c r="P127" s="462"/>
      <c r="Q127" s="494"/>
    </row>
    <row r="128" spans="1:17" s="14" customFormat="1" ht="20.100000000000001" hidden="1" customHeight="1" x14ac:dyDescent="0.2">
      <c r="A128" s="248">
        <v>1</v>
      </c>
      <c r="B128" s="13">
        <v>3</v>
      </c>
      <c r="C128" s="13">
        <v>1</v>
      </c>
      <c r="D128" s="13">
        <v>1</v>
      </c>
      <c r="E128" s="13" t="s">
        <v>369</v>
      </c>
      <c r="F128" s="13" t="s">
        <v>366</v>
      </c>
      <c r="G128" s="13">
        <v>0</v>
      </c>
      <c r="H128" s="13">
        <v>0</v>
      </c>
      <c r="I128" s="13" t="s">
        <v>367</v>
      </c>
      <c r="J128" s="252"/>
      <c r="K128" s="252"/>
      <c r="L128" s="254">
        <v>0</v>
      </c>
      <c r="M128" s="484"/>
      <c r="N128" s="473"/>
      <c r="O128" s="312"/>
      <c r="P128" s="462"/>
      <c r="Q128" s="494"/>
    </row>
    <row r="129" spans="1:17" s="14" customFormat="1" ht="20.100000000000001" hidden="1" customHeight="1" x14ac:dyDescent="0.2">
      <c r="A129" s="248">
        <v>1</v>
      </c>
      <c r="B129" s="13">
        <v>3</v>
      </c>
      <c r="C129" s="13">
        <v>1</v>
      </c>
      <c r="D129" s="13">
        <v>1</v>
      </c>
      <c r="E129" s="13" t="s">
        <v>370</v>
      </c>
      <c r="F129" s="13" t="s">
        <v>366</v>
      </c>
      <c r="G129" s="13">
        <v>0</v>
      </c>
      <c r="H129" s="13">
        <v>0</v>
      </c>
      <c r="I129" s="13" t="s">
        <v>367</v>
      </c>
      <c r="J129" s="252"/>
      <c r="K129" s="252"/>
      <c r="L129" s="254">
        <v>0</v>
      </c>
      <c r="M129" s="484"/>
      <c r="N129" s="473"/>
      <c r="O129" s="312"/>
      <c r="P129" s="462"/>
      <c r="Q129" s="494"/>
    </row>
    <row r="130" spans="1:17" s="14" customFormat="1" ht="20.100000000000001" hidden="1" customHeight="1" x14ac:dyDescent="0.2">
      <c r="A130" s="248">
        <v>1</v>
      </c>
      <c r="B130" s="13">
        <v>3</v>
      </c>
      <c r="C130" s="13">
        <v>1</v>
      </c>
      <c r="D130" s="13">
        <v>1</v>
      </c>
      <c r="E130" s="13" t="s">
        <v>306</v>
      </c>
      <c r="F130" s="13" t="s">
        <v>366</v>
      </c>
      <c r="G130" s="13">
        <v>0</v>
      </c>
      <c r="H130" s="13">
        <v>0</v>
      </c>
      <c r="I130" s="13" t="s">
        <v>367</v>
      </c>
      <c r="J130" s="252"/>
      <c r="K130" s="252"/>
      <c r="L130" s="254">
        <v>0</v>
      </c>
      <c r="M130" s="484"/>
      <c r="N130" s="473"/>
      <c r="O130" s="312"/>
      <c r="P130" s="462"/>
      <c r="Q130" s="494"/>
    </row>
    <row r="131" spans="1:17" s="14" customFormat="1" ht="20.100000000000001" hidden="1" customHeight="1" x14ac:dyDescent="0.2">
      <c r="A131" s="248">
        <v>1</v>
      </c>
      <c r="B131" s="13">
        <v>3</v>
      </c>
      <c r="C131" s="13">
        <v>1</v>
      </c>
      <c r="D131" s="13">
        <v>1</v>
      </c>
      <c r="E131" s="13" t="s">
        <v>385</v>
      </c>
      <c r="F131" s="13" t="s">
        <v>366</v>
      </c>
      <c r="G131" s="13">
        <v>0</v>
      </c>
      <c r="H131" s="13">
        <v>0</v>
      </c>
      <c r="I131" s="13" t="s">
        <v>367</v>
      </c>
      <c r="J131" s="252"/>
      <c r="K131" s="252"/>
      <c r="L131" s="254">
        <v>0</v>
      </c>
      <c r="M131" s="484"/>
      <c r="N131" s="473"/>
      <c r="O131" s="312"/>
      <c r="P131" s="462"/>
      <c r="Q131" s="494"/>
    </row>
    <row r="132" spans="1:17" s="14" customFormat="1" ht="20.100000000000001" hidden="1" customHeight="1" x14ac:dyDescent="0.2">
      <c r="A132" s="248">
        <v>1</v>
      </c>
      <c r="B132" s="13">
        <v>3</v>
      </c>
      <c r="C132" s="13">
        <v>1</v>
      </c>
      <c r="D132" s="13">
        <v>1</v>
      </c>
      <c r="E132" s="13" t="s">
        <v>386</v>
      </c>
      <c r="F132" s="13" t="s">
        <v>366</v>
      </c>
      <c r="G132" s="13">
        <v>0</v>
      </c>
      <c r="H132" s="13">
        <v>0</v>
      </c>
      <c r="I132" s="13" t="s">
        <v>367</v>
      </c>
      <c r="J132" s="252"/>
      <c r="K132" s="252"/>
      <c r="L132" s="254">
        <v>0</v>
      </c>
      <c r="M132" s="484"/>
      <c r="N132" s="473"/>
      <c r="O132" s="312"/>
      <c r="P132" s="462"/>
      <c r="Q132" s="494"/>
    </row>
    <row r="133" spans="1:17" s="14" customFormat="1" ht="20.100000000000001" hidden="1" customHeight="1" x14ac:dyDescent="0.2">
      <c r="A133" s="248">
        <v>1</v>
      </c>
      <c r="B133" s="13">
        <v>3</v>
      </c>
      <c r="C133" s="13">
        <v>1</v>
      </c>
      <c r="D133" s="13">
        <v>1</v>
      </c>
      <c r="E133" s="13" t="s">
        <v>402</v>
      </c>
      <c r="F133" s="13" t="s">
        <v>366</v>
      </c>
      <c r="G133" s="13">
        <v>0</v>
      </c>
      <c r="H133" s="13">
        <v>0</v>
      </c>
      <c r="I133" s="13" t="s">
        <v>367</v>
      </c>
      <c r="J133" s="252"/>
      <c r="K133" s="252"/>
      <c r="L133" s="254">
        <v>0</v>
      </c>
      <c r="M133" s="484"/>
      <c r="N133" s="473"/>
      <c r="O133" s="312"/>
      <c r="P133" s="462"/>
      <c r="Q133" s="494"/>
    </row>
    <row r="134" spans="1:17" s="14" customFormat="1" ht="20.100000000000001" hidden="1" customHeight="1" x14ac:dyDescent="0.2">
      <c r="A134" s="248">
        <v>1</v>
      </c>
      <c r="B134" s="13">
        <v>3</v>
      </c>
      <c r="C134" s="13">
        <v>1</v>
      </c>
      <c r="D134" s="13">
        <v>1</v>
      </c>
      <c r="E134" s="13" t="s">
        <v>339</v>
      </c>
      <c r="F134" s="13" t="s">
        <v>366</v>
      </c>
      <c r="G134" s="13">
        <v>0</v>
      </c>
      <c r="H134" s="13">
        <v>0</v>
      </c>
      <c r="I134" s="13" t="s">
        <v>367</v>
      </c>
      <c r="J134" s="252"/>
      <c r="K134" s="252"/>
      <c r="L134" s="254">
        <v>0</v>
      </c>
      <c r="M134" s="484"/>
      <c r="N134" s="473"/>
      <c r="O134" s="312"/>
      <c r="P134" s="462"/>
      <c r="Q134" s="494"/>
    </row>
    <row r="135" spans="1:17" s="14" customFormat="1" ht="20.100000000000001" hidden="1" customHeight="1" x14ac:dyDescent="0.2">
      <c r="A135" s="248">
        <v>1</v>
      </c>
      <c r="B135" s="13">
        <v>3</v>
      </c>
      <c r="C135" s="13">
        <v>1</v>
      </c>
      <c r="D135" s="13">
        <v>2</v>
      </c>
      <c r="E135" s="13" t="s">
        <v>366</v>
      </c>
      <c r="F135" s="13" t="s">
        <v>366</v>
      </c>
      <c r="G135" s="13">
        <v>0</v>
      </c>
      <c r="H135" s="13">
        <v>0</v>
      </c>
      <c r="I135" s="13" t="s">
        <v>367</v>
      </c>
      <c r="J135" s="252"/>
      <c r="K135" s="252" t="s">
        <v>412</v>
      </c>
      <c r="L135" s="253" t="e">
        <f>+L136+L141+L146+L152+L156+L163</f>
        <v>#REF!</v>
      </c>
      <c r="M135" s="484"/>
      <c r="N135" s="473"/>
      <c r="O135" s="312"/>
      <c r="P135" s="462"/>
      <c r="Q135" s="494"/>
    </row>
    <row r="136" spans="1:17" s="14" customFormat="1" ht="20.100000000000001" hidden="1" customHeight="1" x14ac:dyDescent="0.2">
      <c r="A136" s="248">
        <v>1</v>
      </c>
      <c r="B136" s="13">
        <v>3</v>
      </c>
      <c r="C136" s="13">
        <v>1.2</v>
      </c>
      <c r="D136" s="13">
        <v>2</v>
      </c>
      <c r="E136" s="13" t="s">
        <v>369</v>
      </c>
      <c r="F136" s="13" t="s">
        <v>366</v>
      </c>
      <c r="G136" s="13">
        <v>0</v>
      </c>
      <c r="H136" s="13">
        <v>0</v>
      </c>
      <c r="I136" s="13" t="s">
        <v>367</v>
      </c>
      <c r="J136" s="252"/>
      <c r="K136" s="251"/>
      <c r="L136" s="253">
        <f>SUM(L137:L140)</f>
        <v>0</v>
      </c>
      <c r="M136" s="484"/>
      <c r="N136" s="473"/>
      <c r="O136" s="312"/>
      <c r="P136" s="462"/>
      <c r="Q136" s="494"/>
    </row>
    <row r="137" spans="1:17" s="14" customFormat="1" ht="20.100000000000001" hidden="1" customHeight="1" x14ac:dyDescent="0.2">
      <c r="A137" s="248">
        <v>1</v>
      </c>
      <c r="B137" s="13">
        <v>3</v>
      </c>
      <c r="C137" s="13">
        <v>1</v>
      </c>
      <c r="D137" s="13">
        <v>2</v>
      </c>
      <c r="E137" s="13" t="s">
        <v>369</v>
      </c>
      <c r="F137" s="13" t="s">
        <v>369</v>
      </c>
      <c r="G137" s="13">
        <v>0</v>
      </c>
      <c r="H137" s="13">
        <v>0</v>
      </c>
      <c r="I137" s="13" t="s">
        <v>367</v>
      </c>
      <c r="J137" s="252"/>
      <c r="K137" s="251"/>
      <c r="L137" s="254">
        <v>0</v>
      </c>
      <c r="M137" s="484"/>
      <c r="N137" s="473"/>
      <c r="O137" s="312"/>
      <c r="P137" s="462"/>
      <c r="Q137" s="494"/>
    </row>
    <row r="138" spans="1:17" s="14" customFormat="1" ht="20.100000000000001" hidden="1" customHeight="1" x14ac:dyDescent="0.2">
      <c r="A138" s="248">
        <v>1</v>
      </c>
      <c r="B138" s="13">
        <v>3</v>
      </c>
      <c r="C138" s="13">
        <v>1</v>
      </c>
      <c r="D138" s="13">
        <v>2</v>
      </c>
      <c r="E138" s="13" t="s">
        <v>369</v>
      </c>
      <c r="F138" s="13" t="s">
        <v>370</v>
      </c>
      <c r="G138" s="13">
        <v>0</v>
      </c>
      <c r="H138" s="13">
        <v>0</v>
      </c>
      <c r="I138" s="13" t="s">
        <v>367</v>
      </c>
      <c r="J138" s="252"/>
      <c r="K138" s="251"/>
      <c r="L138" s="254">
        <v>0</v>
      </c>
      <c r="M138" s="484"/>
      <c r="N138" s="473"/>
      <c r="O138" s="312"/>
      <c r="P138" s="462"/>
      <c r="Q138" s="494"/>
    </row>
    <row r="139" spans="1:17" s="14" customFormat="1" ht="20.100000000000001" hidden="1" customHeight="1" x14ac:dyDescent="0.2">
      <c r="A139" s="248">
        <v>1</v>
      </c>
      <c r="B139" s="13">
        <v>3</v>
      </c>
      <c r="C139" s="13">
        <v>1</v>
      </c>
      <c r="D139" s="13">
        <v>2</v>
      </c>
      <c r="E139" s="13" t="s">
        <v>369</v>
      </c>
      <c r="F139" s="13" t="s">
        <v>306</v>
      </c>
      <c r="G139" s="13">
        <v>0</v>
      </c>
      <c r="H139" s="13">
        <v>0</v>
      </c>
      <c r="I139" s="13" t="s">
        <v>367</v>
      </c>
      <c r="J139" s="252"/>
      <c r="K139" s="251"/>
      <c r="L139" s="254">
        <v>0</v>
      </c>
      <c r="M139" s="484"/>
      <c r="N139" s="473"/>
      <c r="O139" s="312"/>
      <c r="P139" s="462"/>
      <c r="Q139" s="494"/>
    </row>
    <row r="140" spans="1:17" s="14" customFormat="1" ht="20.100000000000001" hidden="1" customHeight="1" x14ac:dyDescent="0.2">
      <c r="A140" s="248">
        <v>1</v>
      </c>
      <c r="B140" s="13">
        <v>3</v>
      </c>
      <c r="C140" s="13">
        <v>1</v>
      </c>
      <c r="D140" s="13">
        <v>2</v>
      </c>
      <c r="E140" s="13" t="s">
        <v>369</v>
      </c>
      <c r="F140" s="13" t="s">
        <v>385</v>
      </c>
      <c r="G140" s="13">
        <v>0</v>
      </c>
      <c r="H140" s="13">
        <v>0</v>
      </c>
      <c r="I140" s="13" t="s">
        <v>367</v>
      </c>
      <c r="J140" s="252"/>
      <c r="K140" s="251"/>
      <c r="L140" s="254">
        <v>0</v>
      </c>
      <c r="M140" s="484"/>
      <c r="N140" s="473"/>
      <c r="O140" s="312"/>
      <c r="P140" s="462"/>
      <c r="Q140" s="494"/>
    </row>
    <row r="141" spans="1:17" s="14" customFormat="1" ht="20.100000000000001" hidden="1" customHeight="1" x14ac:dyDescent="0.2">
      <c r="A141" s="248">
        <v>1</v>
      </c>
      <c r="B141" s="13">
        <v>3</v>
      </c>
      <c r="C141" s="13">
        <v>1</v>
      </c>
      <c r="D141" s="13">
        <v>2</v>
      </c>
      <c r="E141" s="13" t="s">
        <v>370</v>
      </c>
      <c r="F141" s="13" t="s">
        <v>366</v>
      </c>
      <c r="G141" s="13">
        <v>0</v>
      </c>
      <c r="H141" s="13">
        <v>0</v>
      </c>
      <c r="I141" s="13" t="s">
        <v>367</v>
      </c>
      <c r="J141" s="252"/>
      <c r="K141" s="251"/>
      <c r="L141" s="253">
        <f>SUM(L142:L145)</f>
        <v>0</v>
      </c>
      <c r="M141" s="484"/>
      <c r="N141" s="473"/>
      <c r="O141" s="312"/>
      <c r="P141" s="462"/>
      <c r="Q141" s="494"/>
    </row>
    <row r="142" spans="1:17" s="14" customFormat="1" ht="20.100000000000001" hidden="1" customHeight="1" x14ac:dyDescent="0.2">
      <c r="A142" s="248">
        <v>1</v>
      </c>
      <c r="B142" s="13">
        <v>3</v>
      </c>
      <c r="C142" s="13">
        <v>1</v>
      </c>
      <c r="D142" s="13">
        <v>2</v>
      </c>
      <c r="E142" s="13" t="s">
        <v>370</v>
      </c>
      <c r="F142" s="13" t="s">
        <v>369</v>
      </c>
      <c r="G142" s="13">
        <v>0</v>
      </c>
      <c r="H142" s="13">
        <v>0</v>
      </c>
      <c r="I142" s="13" t="s">
        <v>367</v>
      </c>
      <c r="J142" s="252"/>
      <c r="K142" s="251"/>
      <c r="L142" s="254">
        <v>0</v>
      </c>
      <c r="M142" s="484"/>
      <c r="N142" s="473"/>
      <c r="O142" s="312"/>
      <c r="P142" s="462"/>
      <c r="Q142" s="494"/>
    </row>
    <row r="143" spans="1:17" s="14" customFormat="1" ht="20.100000000000001" hidden="1" customHeight="1" x14ac:dyDescent="0.2">
      <c r="A143" s="248">
        <v>1</v>
      </c>
      <c r="B143" s="13">
        <v>3</v>
      </c>
      <c r="C143" s="13">
        <v>1</v>
      </c>
      <c r="D143" s="13">
        <v>2</v>
      </c>
      <c r="E143" s="13" t="s">
        <v>370</v>
      </c>
      <c r="F143" s="13" t="s">
        <v>370</v>
      </c>
      <c r="G143" s="13">
        <v>0</v>
      </c>
      <c r="H143" s="13">
        <v>0</v>
      </c>
      <c r="I143" s="13" t="s">
        <v>367</v>
      </c>
      <c r="J143" s="252"/>
      <c r="K143" s="251"/>
      <c r="L143" s="254">
        <v>0</v>
      </c>
      <c r="M143" s="484"/>
      <c r="N143" s="473"/>
      <c r="O143" s="312"/>
      <c r="P143" s="462"/>
      <c r="Q143" s="494"/>
    </row>
    <row r="144" spans="1:17" s="14" customFormat="1" ht="20.100000000000001" hidden="1" customHeight="1" x14ac:dyDescent="0.2">
      <c r="A144" s="248" t="s">
        <v>93</v>
      </c>
      <c r="B144" s="13" t="s">
        <v>387</v>
      </c>
      <c r="C144" s="13" t="s">
        <v>93</v>
      </c>
      <c r="D144" s="13" t="s">
        <v>300</v>
      </c>
      <c r="E144" s="13" t="s">
        <v>370</v>
      </c>
      <c r="F144" s="13" t="s">
        <v>306</v>
      </c>
      <c r="G144" s="13" t="s">
        <v>388</v>
      </c>
      <c r="H144" s="13" t="s">
        <v>388</v>
      </c>
      <c r="I144" s="13" t="s">
        <v>367</v>
      </c>
      <c r="J144" s="252"/>
      <c r="K144" s="251"/>
      <c r="L144" s="254">
        <v>0</v>
      </c>
      <c r="M144" s="484"/>
      <c r="N144" s="473"/>
      <c r="O144" s="312"/>
      <c r="P144" s="462"/>
      <c r="Q144" s="494"/>
    </row>
    <row r="145" spans="1:17" s="14" customFormat="1" ht="20.100000000000001" hidden="1" customHeight="1" x14ac:dyDescent="0.2">
      <c r="A145" s="248">
        <v>1</v>
      </c>
      <c r="B145" s="13">
        <v>3</v>
      </c>
      <c r="C145" s="13">
        <v>1</v>
      </c>
      <c r="D145" s="13">
        <v>2</v>
      </c>
      <c r="E145" s="13" t="s">
        <v>370</v>
      </c>
      <c r="F145" s="13" t="s">
        <v>385</v>
      </c>
      <c r="G145" s="13">
        <v>0</v>
      </c>
      <c r="H145" s="13">
        <v>0</v>
      </c>
      <c r="I145" s="13" t="s">
        <v>367</v>
      </c>
      <c r="J145" s="252"/>
      <c r="K145" s="251"/>
      <c r="L145" s="254">
        <v>0</v>
      </c>
      <c r="M145" s="484"/>
      <c r="N145" s="473"/>
      <c r="O145" s="312"/>
      <c r="P145" s="462"/>
      <c r="Q145" s="494"/>
    </row>
    <row r="146" spans="1:17" s="14" customFormat="1" ht="20.100000000000001" hidden="1" customHeight="1" x14ac:dyDescent="0.2">
      <c r="A146" s="248">
        <v>1</v>
      </c>
      <c r="B146" s="13">
        <v>3</v>
      </c>
      <c r="C146" s="13">
        <v>1</v>
      </c>
      <c r="D146" s="13">
        <v>2</v>
      </c>
      <c r="E146" s="13" t="s">
        <v>306</v>
      </c>
      <c r="F146" s="13" t="s">
        <v>366</v>
      </c>
      <c r="G146" s="13">
        <v>0</v>
      </c>
      <c r="H146" s="13">
        <v>0</v>
      </c>
      <c r="I146" s="13" t="s">
        <v>367</v>
      </c>
      <c r="J146" s="252"/>
      <c r="K146" s="251"/>
      <c r="L146" s="253">
        <f>SUM(L147:L151)</f>
        <v>0</v>
      </c>
      <c r="M146" s="484"/>
      <c r="N146" s="473"/>
      <c r="O146" s="312"/>
      <c r="P146" s="462"/>
      <c r="Q146" s="494"/>
    </row>
    <row r="147" spans="1:17" s="14" customFormat="1" ht="20.100000000000001" hidden="1" customHeight="1" x14ac:dyDescent="0.2">
      <c r="A147" s="248">
        <v>1</v>
      </c>
      <c r="B147" s="13">
        <v>3</v>
      </c>
      <c r="C147" s="13">
        <v>1</v>
      </c>
      <c r="D147" s="13">
        <v>2</v>
      </c>
      <c r="E147" s="13" t="s">
        <v>306</v>
      </c>
      <c r="F147" s="13" t="s">
        <v>369</v>
      </c>
      <c r="G147" s="13">
        <v>0</v>
      </c>
      <c r="H147" s="13">
        <v>0</v>
      </c>
      <c r="I147" s="13" t="s">
        <v>367</v>
      </c>
      <c r="J147" s="252"/>
      <c r="K147" s="251"/>
      <c r="L147" s="254">
        <v>0</v>
      </c>
      <c r="M147" s="484"/>
      <c r="N147" s="473"/>
      <c r="O147" s="312"/>
      <c r="P147" s="462"/>
      <c r="Q147" s="494"/>
    </row>
    <row r="148" spans="1:17" s="14" customFormat="1" ht="20.100000000000001" hidden="1" customHeight="1" x14ac:dyDescent="0.2">
      <c r="A148" s="248">
        <v>1</v>
      </c>
      <c r="B148" s="13">
        <v>3</v>
      </c>
      <c r="C148" s="13">
        <v>1</v>
      </c>
      <c r="D148" s="13">
        <v>2</v>
      </c>
      <c r="E148" s="13" t="s">
        <v>306</v>
      </c>
      <c r="F148" s="13" t="s">
        <v>370</v>
      </c>
      <c r="G148" s="13">
        <v>0</v>
      </c>
      <c r="H148" s="13">
        <v>0</v>
      </c>
      <c r="I148" s="13" t="s">
        <v>367</v>
      </c>
      <c r="J148" s="252"/>
      <c r="K148" s="251"/>
      <c r="L148" s="254">
        <v>0</v>
      </c>
      <c r="M148" s="484"/>
      <c r="N148" s="473"/>
      <c r="O148" s="312"/>
      <c r="P148" s="462"/>
      <c r="Q148" s="494"/>
    </row>
    <row r="149" spans="1:17" s="14" customFormat="1" ht="20.100000000000001" hidden="1" customHeight="1" x14ac:dyDescent="0.2">
      <c r="A149" s="248">
        <v>1</v>
      </c>
      <c r="B149" s="13">
        <v>3</v>
      </c>
      <c r="C149" s="13">
        <v>1</v>
      </c>
      <c r="D149" s="13">
        <v>2</v>
      </c>
      <c r="E149" s="13" t="s">
        <v>306</v>
      </c>
      <c r="F149" s="13" t="s">
        <v>306</v>
      </c>
      <c r="G149" s="13">
        <v>0</v>
      </c>
      <c r="H149" s="13">
        <v>0</v>
      </c>
      <c r="I149" s="13" t="s">
        <v>367</v>
      </c>
      <c r="J149" s="252"/>
      <c r="K149" s="251"/>
      <c r="L149" s="254">
        <v>0</v>
      </c>
      <c r="M149" s="484"/>
      <c r="N149" s="473"/>
      <c r="O149" s="312"/>
      <c r="P149" s="462"/>
      <c r="Q149" s="494"/>
    </row>
    <row r="150" spans="1:17" s="14" customFormat="1" ht="20.100000000000001" hidden="1" customHeight="1" x14ac:dyDescent="0.2">
      <c r="A150" s="248">
        <v>1</v>
      </c>
      <c r="B150" s="13">
        <v>3</v>
      </c>
      <c r="C150" s="13">
        <v>1</v>
      </c>
      <c r="D150" s="13">
        <v>2</v>
      </c>
      <c r="E150" s="13" t="s">
        <v>306</v>
      </c>
      <c r="F150" s="13" t="s">
        <v>385</v>
      </c>
      <c r="G150" s="13">
        <v>0</v>
      </c>
      <c r="H150" s="13">
        <v>0</v>
      </c>
      <c r="I150" s="13" t="s">
        <v>367</v>
      </c>
      <c r="J150" s="252"/>
      <c r="K150" s="251"/>
      <c r="L150" s="254">
        <v>0</v>
      </c>
      <c r="M150" s="484"/>
      <c r="N150" s="473"/>
      <c r="O150" s="312"/>
      <c r="P150" s="462"/>
      <c r="Q150" s="494"/>
    </row>
    <row r="151" spans="1:17" s="14" customFormat="1" ht="20.100000000000001" hidden="1" customHeight="1" x14ac:dyDescent="0.2">
      <c r="A151" s="248">
        <v>1</v>
      </c>
      <c r="B151" s="13">
        <v>3</v>
      </c>
      <c r="C151" s="13">
        <v>1</v>
      </c>
      <c r="D151" s="13">
        <v>2</v>
      </c>
      <c r="E151" s="13" t="s">
        <v>306</v>
      </c>
      <c r="F151" s="13" t="s">
        <v>386</v>
      </c>
      <c r="G151" s="13">
        <v>0</v>
      </c>
      <c r="H151" s="13">
        <v>0</v>
      </c>
      <c r="I151" s="13" t="s">
        <v>367</v>
      </c>
      <c r="J151" s="252"/>
      <c r="K151" s="251"/>
      <c r="L151" s="254">
        <v>0</v>
      </c>
      <c r="M151" s="484"/>
      <c r="N151" s="473"/>
      <c r="O151" s="312"/>
      <c r="P151" s="462"/>
      <c r="Q151" s="494"/>
    </row>
    <row r="152" spans="1:17" s="14" customFormat="1" ht="20.100000000000001" hidden="1" customHeight="1" x14ac:dyDescent="0.2">
      <c r="A152" s="248">
        <v>1</v>
      </c>
      <c r="B152" s="13">
        <v>3</v>
      </c>
      <c r="C152" s="13">
        <v>1</v>
      </c>
      <c r="D152" s="13">
        <v>2</v>
      </c>
      <c r="E152" s="13" t="s">
        <v>385</v>
      </c>
      <c r="F152" s="13" t="s">
        <v>366</v>
      </c>
      <c r="G152" s="13">
        <v>0</v>
      </c>
      <c r="H152" s="13">
        <v>0</v>
      </c>
      <c r="I152" s="13" t="s">
        <v>367</v>
      </c>
      <c r="J152" s="252"/>
      <c r="K152" s="251"/>
      <c r="L152" s="253">
        <f>SUM(L153:L155)</f>
        <v>0</v>
      </c>
      <c r="M152" s="484"/>
      <c r="N152" s="473"/>
      <c r="O152" s="312"/>
      <c r="P152" s="462"/>
      <c r="Q152" s="494"/>
    </row>
    <row r="153" spans="1:17" s="14" customFormat="1" ht="20.100000000000001" hidden="1" customHeight="1" x14ac:dyDescent="0.2">
      <c r="A153" s="248">
        <v>1</v>
      </c>
      <c r="B153" s="13">
        <v>3</v>
      </c>
      <c r="C153" s="13">
        <v>1</v>
      </c>
      <c r="D153" s="13">
        <v>2</v>
      </c>
      <c r="E153" s="13" t="s">
        <v>385</v>
      </c>
      <c r="F153" s="13" t="s">
        <v>369</v>
      </c>
      <c r="G153" s="13">
        <v>0</v>
      </c>
      <c r="H153" s="13">
        <v>0</v>
      </c>
      <c r="I153" s="13" t="s">
        <v>367</v>
      </c>
      <c r="J153" s="252"/>
      <c r="K153" s="251"/>
      <c r="L153" s="254">
        <v>0</v>
      </c>
      <c r="M153" s="484"/>
      <c r="N153" s="473"/>
      <c r="O153" s="312"/>
      <c r="P153" s="462"/>
      <c r="Q153" s="494"/>
    </row>
    <row r="154" spans="1:17" s="14" customFormat="1" ht="20.100000000000001" hidden="1" customHeight="1" x14ac:dyDescent="0.2">
      <c r="A154" s="248">
        <v>1</v>
      </c>
      <c r="B154" s="13">
        <v>3</v>
      </c>
      <c r="C154" s="13">
        <v>1</v>
      </c>
      <c r="D154" s="13">
        <v>2</v>
      </c>
      <c r="E154" s="13" t="s">
        <v>385</v>
      </c>
      <c r="F154" s="13" t="s">
        <v>370</v>
      </c>
      <c r="G154" s="13">
        <v>0</v>
      </c>
      <c r="H154" s="13">
        <v>0</v>
      </c>
      <c r="I154" s="13" t="s">
        <v>367</v>
      </c>
      <c r="J154" s="252"/>
      <c r="K154" s="251"/>
      <c r="L154" s="254">
        <v>0</v>
      </c>
      <c r="M154" s="484"/>
      <c r="N154" s="473"/>
      <c r="O154" s="312"/>
      <c r="P154" s="462"/>
      <c r="Q154" s="494"/>
    </row>
    <row r="155" spans="1:17" s="14" customFormat="1" ht="20.100000000000001" hidden="1" customHeight="1" x14ac:dyDescent="0.2">
      <c r="A155" s="248">
        <v>1</v>
      </c>
      <c r="B155" s="13">
        <v>3</v>
      </c>
      <c r="C155" s="13">
        <v>1</v>
      </c>
      <c r="D155" s="13">
        <v>2</v>
      </c>
      <c r="E155" s="13" t="s">
        <v>385</v>
      </c>
      <c r="F155" s="13" t="s">
        <v>339</v>
      </c>
      <c r="G155" s="13">
        <v>0</v>
      </c>
      <c r="H155" s="13">
        <v>0</v>
      </c>
      <c r="I155" s="13" t="s">
        <v>367</v>
      </c>
      <c r="J155" s="252"/>
      <c r="K155" s="251"/>
      <c r="L155" s="254">
        <v>0</v>
      </c>
      <c r="M155" s="484"/>
      <c r="N155" s="473"/>
      <c r="O155" s="312"/>
      <c r="P155" s="462"/>
      <c r="Q155" s="494"/>
    </row>
    <row r="156" spans="1:17" s="14" customFormat="1" ht="20.100000000000001" hidden="1" customHeight="1" x14ac:dyDescent="0.2">
      <c r="A156" s="248">
        <v>1</v>
      </c>
      <c r="B156" s="13">
        <v>3</v>
      </c>
      <c r="C156" s="13">
        <v>1</v>
      </c>
      <c r="D156" s="13">
        <v>2</v>
      </c>
      <c r="E156" s="13" t="s">
        <v>386</v>
      </c>
      <c r="F156" s="13" t="s">
        <v>366</v>
      </c>
      <c r="G156" s="13">
        <v>0</v>
      </c>
      <c r="H156" s="13">
        <v>0</v>
      </c>
      <c r="I156" s="13" t="s">
        <v>367</v>
      </c>
      <c r="J156" s="252"/>
      <c r="K156" s="251"/>
      <c r="L156" s="253">
        <f>SUM(L157:L162)</f>
        <v>0</v>
      </c>
      <c r="M156" s="484"/>
      <c r="N156" s="473"/>
      <c r="O156" s="312"/>
      <c r="P156" s="462"/>
      <c r="Q156" s="494"/>
    </row>
    <row r="157" spans="1:17" s="14" customFormat="1" ht="20.100000000000001" hidden="1" customHeight="1" x14ac:dyDescent="0.2">
      <c r="A157" s="248">
        <v>1</v>
      </c>
      <c r="B157" s="13">
        <v>3</v>
      </c>
      <c r="C157" s="13">
        <v>1</v>
      </c>
      <c r="D157" s="13">
        <v>2</v>
      </c>
      <c r="E157" s="13" t="s">
        <v>386</v>
      </c>
      <c r="F157" s="13" t="s">
        <v>369</v>
      </c>
      <c r="G157" s="13">
        <v>0</v>
      </c>
      <c r="H157" s="13">
        <v>0</v>
      </c>
      <c r="I157" s="13" t="s">
        <v>367</v>
      </c>
      <c r="J157" s="252"/>
      <c r="K157" s="251"/>
      <c r="L157" s="254">
        <v>0</v>
      </c>
      <c r="M157" s="484"/>
      <c r="N157" s="473"/>
      <c r="O157" s="312"/>
      <c r="P157" s="462"/>
      <c r="Q157" s="494"/>
    </row>
    <row r="158" spans="1:17" s="14" customFormat="1" ht="20.100000000000001" hidden="1" customHeight="1" x14ac:dyDescent="0.2">
      <c r="A158" s="248">
        <v>1</v>
      </c>
      <c r="B158" s="13">
        <v>3</v>
      </c>
      <c r="C158" s="13">
        <v>1</v>
      </c>
      <c r="D158" s="13">
        <v>2</v>
      </c>
      <c r="E158" s="13" t="s">
        <v>386</v>
      </c>
      <c r="F158" s="13" t="s">
        <v>370</v>
      </c>
      <c r="G158" s="13">
        <v>0</v>
      </c>
      <c r="H158" s="13">
        <v>0</v>
      </c>
      <c r="I158" s="13" t="s">
        <v>367</v>
      </c>
      <c r="J158" s="252"/>
      <c r="K158" s="251"/>
      <c r="L158" s="254">
        <v>0</v>
      </c>
      <c r="M158" s="484"/>
      <c r="N158" s="473"/>
      <c r="O158" s="312"/>
      <c r="P158" s="462"/>
      <c r="Q158" s="494"/>
    </row>
    <row r="159" spans="1:17" s="14" customFormat="1" ht="20.100000000000001" hidden="1" customHeight="1" x14ac:dyDescent="0.2">
      <c r="A159" s="248">
        <v>1</v>
      </c>
      <c r="B159" s="13">
        <v>3</v>
      </c>
      <c r="C159" s="13">
        <v>1</v>
      </c>
      <c r="D159" s="13">
        <v>2</v>
      </c>
      <c r="E159" s="13" t="s">
        <v>386</v>
      </c>
      <c r="F159" s="13" t="s">
        <v>306</v>
      </c>
      <c r="G159" s="13">
        <v>0</v>
      </c>
      <c r="H159" s="13">
        <v>0</v>
      </c>
      <c r="I159" s="13" t="s">
        <v>367</v>
      </c>
      <c r="J159" s="252"/>
      <c r="K159" s="251"/>
      <c r="L159" s="254">
        <v>0</v>
      </c>
      <c r="M159" s="484"/>
      <c r="N159" s="473"/>
      <c r="O159" s="312"/>
      <c r="P159" s="462"/>
      <c r="Q159" s="494"/>
    </row>
    <row r="160" spans="1:17" s="14" customFormat="1" ht="20.100000000000001" hidden="1" customHeight="1" x14ac:dyDescent="0.2">
      <c r="A160" s="248">
        <v>1</v>
      </c>
      <c r="B160" s="13">
        <v>3</v>
      </c>
      <c r="C160" s="13">
        <v>1</v>
      </c>
      <c r="D160" s="13">
        <v>2</v>
      </c>
      <c r="E160" s="13" t="s">
        <v>386</v>
      </c>
      <c r="F160" s="13" t="s">
        <v>385</v>
      </c>
      <c r="G160" s="13">
        <v>0</v>
      </c>
      <c r="H160" s="13">
        <v>0</v>
      </c>
      <c r="I160" s="13" t="s">
        <v>367</v>
      </c>
      <c r="J160" s="252"/>
      <c r="K160" s="251"/>
      <c r="L160" s="254">
        <v>0</v>
      </c>
      <c r="M160" s="484"/>
      <c r="N160" s="473"/>
      <c r="O160" s="312"/>
      <c r="P160" s="462"/>
      <c r="Q160" s="494"/>
    </row>
    <row r="161" spans="1:17" s="14" customFormat="1" ht="20.100000000000001" hidden="1" customHeight="1" x14ac:dyDescent="0.2">
      <c r="A161" s="248">
        <v>1</v>
      </c>
      <c r="B161" s="13">
        <v>3</v>
      </c>
      <c r="C161" s="13">
        <v>1</v>
      </c>
      <c r="D161" s="13">
        <v>2</v>
      </c>
      <c r="E161" s="13" t="s">
        <v>386</v>
      </c>
      <c r="F161" s="13" t="s">
        <v>386</v>
      </c>
      <c r="G161" s="13">
        <v>0</v>
      </c>
      <c r="H161" s="13">
        <v>0</v>
      </c>
      <c r="I161" s="13" t="s">
        <v>367</v>
      </c>
      <c r="J161" s="252"/>
      <c r="K161" s="251"/>
      <c r="L161" s="254">
        <v>0</v>
      </c>
      <c r="M161" s="484"/>
      <c r="N161" s="473"/>
      <c r="O161" s="312"/>
      <c r="P161" s="462"/>
      <c r="Q161" s="494"/>
    </row>
    <row r="162" spans="1:17" s="14" customFormat="1" ht="20.100000000000001" hidden="1" customHeight="1" x14ac:dyDescent="0.2">
      <c r="A162" s="248">
        <v>1</v>
      </c>
      <c r="B162" s="13">
        <v>3</v>
      </c>
      <c r="C162" s="13">
        <v>1</v>
      </c>
      <c r="D162" s="13">
        <v>2</v>
      </c>
      <c r="E162" s="13" t="s">
        <v>386</v>
      </c>
      <c r="F162" s="13" t="s">
        <v>339</v>
      </c>
      <c r="G162" s="13">
        <v>0</v>
      </c>
      <c r="H162" s="13">
        <v>0</v>
      </c>
      <c r="I162" s="13" t="s">
        <v>367</v>
      </c>
      <c r="J162" s="252"/>
      <c r="K162" s="251"/>
      <c r="L162" s="254">
        <v>0</v>
      </c>
      <c r="M162" s="484"/>
      <c r="N162" s="473"/>
      <c r="O162" s="312"/>
      <c r="P162" s="462"/>
      <c r="Q162" s="494"/>
    </row>
    <row r="163" spans="1:17" s="14" customFormat="1" ht="20.100000000000001" hidden="1" customHeight="1" x14ac:dyDescent="0.2">
      <c r="A163" s="248">
        <v>1</v>
      </c>
      <c r="B163" s="13">
        <v>3</v>
      </c>
      <c r="C163" s="13">
        <v>1</v>
      </c>
      <c r="D163" s="13">
        <v>2</v>
      </c>
      <c r="E163" s="13" t="s">
        <v>339</v>
      </c>
      <c r="F163" s="13" t="s">
        <v>366</v>
      </c>
      <c r="G163" s="13">
        <v>0</v>
      </c>
      <c r="H163" s="13">
        <v>0</v>
      </c>
      <c r="I163" s="13" t="s">
        <v>367</v>
      </c>
      <c r="J163" s="252"/>
      <c r="K163" s="251"/>
      <c r="L163" s="253" t="e">
        <f>+L164+L165+L167+L168+L169+L170+L171</f>
        <v>#REF!</v>
      </c>
      <c r="M163" s="484"/>
      <c r="N163" s="473"/>
      <c r="O163" s="312"/>
      <c r="P163" s="462"/>
      <c r="Q163" s="494"/>
    </row>
    <row r="164" spans="1:17" s="14" customFormat="1" ht="20.100000000000001" hidden="1" customHeight="1" x14ac:dyDescent="0.2">
      <c r="A164" s="248">
        <v>1</v>
      </c>
      <c r="B164" s="13">
        <v>3</v>
      </c>
      <c r="C164" s="13">
        <v>1</v>
      </c>
      <c r="D164" s="13">
        <v>2</v>
      </c>
      <c r="E164" s="13" t="s">
        <v>339</v>
      </c>
      <c r="F164" s="13" t="s">
        <v>369</v>
      </c>
      <c r="G164" s="13">
        <v>0</v>
      </c>
      <c r="H164" s="13">
        <v>0</v>
      </c>
      <c r="I164" s="13" t="s">
        <v>367</v>
      </c>
      <c r="J164" s="252"/>
      <c r="K164" s="251"/>
      <c r="L164" s="254">
        <v>0</v>
      </c>
      <c r="M164" s="484"/>
      <c r="N164" s="473"/>
      <c r="O164" s="312"/>
      <c r="P164" s="462"/>
      <c r="Q164" s="494"/>
    </row>
    <row r="165" spans="1:17" s="14" customFormat="1" ht="20.100000000000001" hidden="1" customHeight="1" x14ac:dyDescent="0.2">
      <c r="A165" s="248">
        <v>1</v>
      </c>
      <c r="B165" s="13">
        <v>3</v>
      </c>
      <c r="C165" s="13">
        <v>1</v>
      </c>
      <c r="D165" s="13">
        <v>2</v>
      </c>
      <c r="E165" s="13" t="s">
        <v>339</v>
      </c>
      <c r="F165" s="13" t="s">
        <v>370</v>
      </c>
      <c r="G165" s="13">
        <v>0</v>
      </c>
      <c r="H165" s="13">
        <v>0</v>
      </c>
      <c r="I165" s="13" t="s">
        <v>367</v>
      </c>
      <c r="J165" s="252"/>
      <c r="K165" s="251" t="s">
        <v>5</v>
      </c>
      <c r="L165" s="254" t="e">
        <f>+L166</f>
        <v>#REF!</v>
      </c>
      <c r="M165" s="484"/>
      <c r="N165" s="473"/>
      <c r="O165" s="312"/>
      <c r="P165" s="462"/>
      <c r="Q165" s="494"/>
    </row>
    <row r="166" spans="1:17" ht="20.100000000000001" hidden="1" customHeight="1" x14ac:dyDescent="0.2">
      <c r="A166" s="258">
        <v>1</v>
      </c>
      <c r="B166" s="259">
        <v>3</v>
      </c>
      <c r="C166" s="259">
        <v>1</v>
      </c>
      <c r="D166" s="259">
        <v>2</v>
      </c>
      <c r="E166" s="259" t="s">
        <v>339</v>
      </c>
      <c r="F166" s="259" t="s">
        <v>370</v>
      </c>
      <c r="G166" s="259">
        <v>0</v>
      </c>
      <c r="H166" s="259">
        <v>0</v>
      </c>
      <c r="I166" s="259" t="s">
        <v>4</v>
      </c>
      <c r="J166" s="249"/>
      <c r="K166" s="12" t="s">
        <v>6</v>
      </c>
      <c r="L166" s="260" t="e">
        <f>+#REF!</f>
        <v>#REF!</v>
      </c>
      <c r="M166" s="485"/>
      <c r="N166" s="473"/>
      <c r="O166" s="312"/>
      <c r="P166" s="355"/>
    </row>
    <row r="167" spans="1:17" s="14" customFormat="1" ht="20.100000000000001" hidden="1" customHeight="1" x14ac:dyDescent="0.2">
      <c r="A167" s="248">
        <v>1</v>
      </c>
      <c r="B167" s="13">
        <v>3</v>
      </c>
      <c r="C167" s="13">
        <v>1</v>
      </c>
      <c r="D167" s="13">
        <v>2</v>
      </c>
      <c r="E167" s="13" t="s">
        <v>339</v>
      </c>
      <c r="F167" s="13" t="s">
        <v>306</v>
      </c>
      <c r="G167" s="13">
        <v>0</v>
      </c>
      <c r="H167" s="13">
        <v>0</v>
      </c>
      <c r="I167" s="13" t="s">
        <v>367</v>
      </c>
      <c r="J167" s="252"/>
      <c r="K167" s="251"/>
      <c r="L167" s="254">
        <v>0</v>
      </c>
      <c r="M167" s="484"/>
      <c r="N167" s="473"/>
      <c r="O167" s="312"/>
      <c r="P167" s="462"/>
      <c r="Q167" s="494"/>
    </row>
    <row r="168" spans="1:17" s="14" customFormat="1" ht="20.100000000000001" hidden="1" customHeight="1" x14ac:dyDescent="0.2">
      <c r="A168" s="248">
        <v>1</v>
      </c>
      <c r="B168" s="13">
        <v>3</v>
      </c>
      <c r="C168" s="13">
        <v>1</v>
      </c>
      <c r="D168" s="13">
        <v>2</v>
      </c>
      <c r="E168" s="13" t="s">
        <v>339</v>
      </c>
      <c r="F168" s="13" t="s">
        <v>385</v>
      </c>
      <c r="G168" s="13">
        <v>0</v>
      </c>
      <c r="H168" s="13">
        <v>0</v>
      </c>
      <c r="I168" s="13" t="s">
        <v>367</v>
      </c>
      <c r="J168" s="252"/>
      <c r="K168" s="251"/>
      <c r="L168" s="254">
        <v>0</v>
      </c>
      <c r="M168" s="484"/>
      <c r="N168" s="473"/>
      <c r="O168" s="312"/>
      <c r="P168" s="462"/>
      <c r="Q168" s="494"/>
    </row>
    <row r="169" spans="1:17" s="14" customFormat="1" ht="20.100000000000001" hidden="1" customHeight="1" x14ac:dyDescent="0.2">
      <c r="A169" s="248">
        <v>1</v>
      </c>
      <c r="B169" s="13">
        <v>3</v>
      </c>
      <c r="C169" s="13">
        <v>1</v>
      </c>
      <c r="D169" s="13">
        <v>2</v>
      </c>
      <c r="E169" s="13" t="s">
        <v>339</v>
      </c>
      <c r="F169" s="13" t="s">
        <v>386</v>
      </c>
      <c r="G169" s="13">
        <v>0</v>
      </c>
      <c r="H169" s="13">
        <v>0</v>
      </c>
      <c r="I169" s="13" t="s">
        <v>367</v>
      </c>
      <c r="J169" s="252"/>
      <c r="K169" s="251"/>
      <c r="L169" s="254">
        <v>0</v>
      </c>
      <c r="M169" s="484"/>
      <c r="N169" s="473"/>
      <c r="O169" s="312"/>
      <c r="P169" s="462"/>
      <c r="Q169" s="494"/>
    </row>
    <row r="170" spans="1:17" s="14" customFormat="1" ht="20.100000000000001" hidden="1" customHeight="1" x14ac:dyDescent="0.2">
      <c r="A170" s="248">
        <v>1</v>
      </c>
      <c r="B170" s="13">
        <v>3</v>
      </c>
      <c r="C170" s="13">
        <v>1</v>
      </c>
      <c r="D170" s="13">
        <v>2</v>
      </c>
      <c r="E170" s="13" t="s">
        <v>339</v>
      </c>
      <c r="F170" s="13" t="s">
        <v>402</v>
      </c>
      <c r="G170" s="13">
        <v>0</v>
      </c>
      <c r="H170" s="13">
        <v>0</v>
      </c>
      <c r="I170" s="13" t="s">
        <v>367</v>
      </c>
      <c r="J170" s="252"/>
      <c r="K170" s="251"/>
      <c r="L170" s="254">
        <v>0</v>
      </c>
      <c r="M170" s="484"/>
      <c r="N170" s="473"/>
      <c r="O170" s="312"/>
      <c r="P170" s="462"/>
      <c r="Q170" s="494"/>
    </row>
    <row r="171" spans="1:17" s="14" customFormat="1" ht="20.100000000000001" hidden="1" customHeight="1" x14ac:dyDescent="0.2">
      <c r="A171" s="248">
        <v>1</v>
      </c>
      <c r="B171" s="13">
        <v>3</v>
      </c>
      <c r="C171" s="13">
        <v>1</v>
      </c>
      <c r="D171" s="13">
        <v>2</v>
      </c>
      <c r="E171" s="13" t="s">
        <v>339</v>
      </c>
      <c r="F171" s="13" t="s">
        <v>339</v>
      </c>
      <c r="G171" s="13">
        <v>0</v>
      </c>
      <c r="H171" s="13">
        <v>0</v>
      </c>
      <c r="I171" s="13" t="s">
        <v>367</v>
      </c>
      <c r="J171" s="252"/>
      <c r="K171" s="251"/>
      <c r="L171" s="254">
        <v>0</v>
      </c>
      <c r="M171" s="484"/>
      <c r="N171" s="473"/>
      <c r="O171" s="312"/>
      <c r="P171" s="462"/>
      <c r="Q171" s="494"/>
    </row>
    <row r="172" spans="1:17" s="14" customFormat="1" ht="20.100000000000001" customHeight="1" x14ac:dyDescent="0.2">
      <c r="A172" s="248">
        <v>1</v>
      </c>
      <c r="B172" s="13">
        <v>3</v>
      </c>
      <c r="C172" s="13">
        <v>1</v>
      </c>
      <c r="D172" s="13">
        <v>3</v>
      </c>
      <c r="E172" s="13" t="s">
        <v>366</v>
      </c>
      <c r="F172" s="13" t="s">
        <v>366</v>
      </c>
      <c r="G172" s="13">
        <v>0</v>
      </c>
      <c r="H172" s="13">
        <v>0</v>
      </c>
      <c r="I172" s="13" t="s">
        <v>367</v>
      </c>
      <c r="J172" s="252"/>
      <c r="K172" s="252" t="s">
        <v>7</v>
      </c>
      <c r="L172" s="253">
        <f>+L173+L178</f>
        <v>3168426426</v>
      </c>
      <c r="M172" s="484"/>
      <c r="N172" s="473"/>
      <c r="O172" s="312"/>
      <c r="P172" s="462">
        <f>+L125/L351</f>
        <v>0.39251694937468407</v>
      </c>
      <c r="Q172" s="494"/>
    </row>
    <row r="173" spans="1:17" s="14" customFormat="1" ht="20.100000000000001" hidden="1" customHeight="1" x14ac:dyDescent="0.2">
      <c r="A173" s="248">
        <v>1</v>
      </c>
      <c r="B173" s="13">
        <v>3</v>
      </c>
      <c r="C173" s="13">
        <v>1</v>
      </c>
      <c r="D173" s="13">
        <v>3</v>
      </c>
      <c r="E173" s="13" t="s">
        <v>369</v>
      </c>
      <c r="F173" s="13" t="s">
        <v>366</v>
      </c>
      <c r="G173" s="13">
        <v>0</v>
      </c>
      <c r="H173" s="13">
        <v>0</v>
      </c>
      <c r="I173" s="13" t="s">
        <v>367</v>
      </c>
      <c r="J173" s="252"/>
      <c r="K173" s="252"/>
      <c r="L173" s="253">
        <f>SUM(L174:L177)</f>
        <v>0</v>
      </c>
      <c r="M173" s="484"/>
      <c r="N173" s="473"/>
      <c r="O173" s="312"/>
      <c r="P173" s="462"/>
      <c r="Q173" s="494"/>
    </row>
    <row r="174" spans="1:17" s="14" customFormat="1" ht="20.100000000000001" hidden="1" customHeight="1" x14ac:dyDescent="0.2">
      <c r="A174" s="248">
        <v>1</v>
      </c>
      <c r="B174" s="13">
        <v>3</v>
      </c>
      <c r="C174" s="13">
        <v>1</v>
      </c>
      <c r="D174" s="13">
        <v>3</v>
      </c>
      <c r="E174" s="13" t="s">
        <v>369</v>
      </c>
      <c r="F174" s="13" t="s">
        <v>369</v>
      </c>
      <c r="G174" s="13">
        <v>0</v>
      </c>
      <c r="H174" s="13">
        <v>0</v>
      </c>
      <c r="I174" s="13" t="s">
        <v>367</v>
      </c>
      <c r="J174" s="252"/>
      <c r="K174" s="251"/>
      <c r="L174" s="254">
        <v>0</v>
      </c>
      <c r="M174" s="484"/>
      <c r="N174" s="473"/>
      <c r="O174" s="312"/>
      <c r="P174" s="462"/>
      <c r="Q174" s="494"/>
    </row>
    <row r="175" spans="1:17" s="14" customFormat="1" ht="20.100000000000001" hidden="1" customHeight="1" x14ac:dyDescent="0.2">
      <c r="A175" s="248">
        <v>1</v>
      </c>
      <c r="B175" s="13">
        <v>3</v>
      </c>
      <c r="C175" s="13">
        <v>1</v>
      </c>
      <c r="D175" s="13">
        <v>3</v>
      </c>
      <c r="E175" s="13" t="s">
        <v>369</v>
      </c>
      <c r="F175" s="13" t="s">
        <v>370</v>
      </c>
      <c r="G175" s="13">
        <v>0</v>
      </c>
      <c r="H175" s="13">
        <v>0</v>
      </c>
      <c r="I175" s="13" t="s">
        <v>367</v>
      </c>
      <c r="J175" s="252"/>
      <c r="K175" s="251"/>
      <c r="L175" s="254">
        <v>0</v>
      </c>
      <c r="M175" s="484"/>
      <c r="N175" s="473"/>
      <c r="O175" s="312"/>
      <c r="P175" s="462"/>
      <c r="Q175" s="494"/>
    </row>
    <row r="176" spans="1:17" s="14" customFormat="1" ht="20.100000000000001" hidden="1" customHeight="1" x14ac:dyDescent="0.2">
      <c r="A176" s="248">
        <v>1</v>
      </c>
      <c r="B176" s="13">
        <v>3</v>
      </c>
      <c r="C176" s="13">
        <v>1</v>
      </c>
      <c r="D176" s="13">
        <v>3</v>
      </c>
      <c r="E176" s="13" t="s">
        <v>369</v>
      </c>
      <c r="F176" s="13" t="s">
        <v>306</v>
      </c>
      <c r="G176" s="13">
        <v>0</v>
      </c>
      <c r="H176" s="13">
        <v>0</v>
      </c>
      <c r="I176" s="13" t="s">
        <v>367</v>
      </c>
      <c r="J176" s="252"/>
      <c r="K176" s="251"/>
      <c r="L176" s="254">
        <v>0</v>
      </c>
      <c r="M176" s="484"/>
      <c r="N176" s="473"/>
      <c r="O176" s="312"/>
      <c r="P176" s="462"/>
      <c r="Q176" s="494"/>
    </row>
    <row r="177" spans="1:17" s="14" customFormat="1" ht="20.100000000000001" hidden="1" customHeight="1" x14ac:dyDescent="0.2">
      <c r="A177" s="248">
        <v>1</v>
      </c>
      <c r="B177" s="13">
        <v>3</v>
      </c>
      <c r="C177" s="13">
        <v>1</v>
      </c>
      <c r="D177" s="13">
        <v>3</v>
      </c>
      <c r="E177" s="13" t="s">
        <v>369</v>
      </c>
      <c r="F177" s="13" t="s">
        <v>385</v>
      </c>
      <c r="G177" s="13">
        <v>0</v>
      </c>
      <c r="H177" s="13">
        <v>0</v>
      </c>
      <c r="I177" s="13" t="s">
        <v>367</v>
      </c>
      <c r="J177" s="252"/>
      <c r="K177" s="251"/>
      <c r="L177" s="254">
        <v>0</v>
      </c>
      <c r="M177" s="484"/>
      <c r="N177" s="473"/>
      <c r="O177" s="312"/>
      <c r="P177" s="462"/>
      <c r="Q177" s="494"/>
    </row>
    <row r="178" spans="1:17" s="14" customFormat="1" ht="20.100000000000001" customHeight="1" x14ac:dyDescent="0.2">
      <c r="A178" s="248">
        <v>1</v>
      </c>
      <c r="B178" s="13">
        <v>3</v>
      </c>
      <c r="C178" s="13">
        <v>1</v>
      </c>
      <c r="D178" s="13">
        <v>3</v>
      </c>
      <c r="E178" s="13" t="s">
        <v>370</v>
      </c>
      <c r="F178" s="13" t="s">
        <v>366</v>
      </c>
      <c r="G178" s="13">
        <v>0</v>
      </c>
      <c r="H178" s="13">
        <v>0</v>
      </c>
      <c r="I178" s="13" t="s">
        <v>367</v>
      </c>
      <c r="J178" s="252"/>
      <c r="K178" s="252" t="s">
        <v>0</v>
      </c>
      <c r="L178" s="253">
        <f>SUM(L179:L182)</f>
        <v>3168426426</v>
      </c>
      <c r="M178" s="484"/>
      <c r="N178" s="473"/>
      <c r="O178" s="312"/>
      <c r="P178" s="462"/>
      <c r="Q178" s="494"/>
    </row>
    <row r="179" spans="1:17" ht="20.100000000000001" hidden="1" customHeight="1" x14ac:dyDescent="0.2">
      <c r="A179" s="258">
        <v>1</v>
      </c>
      <c r="B179" s="259">
        <v>3</v>
      </c>
      <c r="C179" s="259">
        <v>1</v>
      </c>
      <c r="D179" s="259">
        <v>3</v>
      </c>
      <c r="E179" s="259" t="s">
        <v>370</v>
      </c>
      <c r="F179" s="259" t="s">
        <v>369</v>
      </c>
      <c r="G179" s="259">
        <v>0</v>
      </c>
      <c r="H179" s="259">
        <v>0</v>
      </c>
      <c r="I179" s="259" t="s">
        <v>367</v>
      </c>
      <c r="J179" s="249"/>
      <c r="K179" s="252"/>
      <c r="L179" s="254">
        <v>0</v>
      </c>
      <c r="M179" s="485"/>
      <c r="N179" s="473"/>
      <c r="O179" s="312"/>
      <c r="P179" s="355"/>
    </row>
    <row r="180" spans="1:17" ht="20.100000000000001" hidden="1" customHeight="1" x14ac:dyDescent="0.2">
      <c r="A180" s="258">
        <v>1</v>
      </c>
      <c r="B180" s="259">
        <v>3</v>
      </c>
      <c r="C180" s="259">
        <v>1</v>
      </c>
      <c r="D180" s="259">
        <v>3</v>
      </c>
      <c r="E180" s="259" t="s">
        <v>370</v>
      </c>
      <c r="F180" s="259" t="s">
        <v>370</v>
      </c>
      <c r="G180" s="259">
        <v>0</v>
      </c>
      <c r="H180" s="259">
        <v>0</v>
      </c>
      <c r="I180" s="259" t="s">
        <v>367</v>
      </c>
      <c r="J180" s="249"/>
      <c r="K180" s="252"/>
      <c r="L180" s="254">
        <v>0</v>
      </c>
      <c r="M180" s="485"/>
      <c r="N180" s="473"/>
      <c r="O180" s="312"/>
      <c r="P180" s="355"/>
    </row>
    <row r="181" spans="1:17" ht="20.100000000000001" hidden="1" customHeight="1" x14ac:dyDescent="0.2">
      <c r="A181" s="258">
        <v>1</v>
      </c>
      <c r="B181" s="259">
        <v>3</v>
      </c>
      <c r="C181" s="259">
        <v>1</v>
      </c>
      <c r="D181" s="259">
        <v>3</v>
      </c>
      <c r="E181" s="259" t="s">
        <v>370</v>
      </c>
      <c r="F181" s="259" t="s">
        <v>306</v>
      </c>
      <c r="G181" s="259">
        <v>0</v>
      </c>
      <c r="H181" s="259">
        <v>0</v>
      </c>
      <c r="I181" s="259" t="s">
        <v>367</v>
      </c>
      <c r="J181" s="249"/>
      <c r="K181" s="252"/>
      <c r="L181" s="254">
        <v>0</v>
      </c>
      <c r="M181" s="485"/>
      <c r="N181" s="473"/>
      <c r="O181" s="312"/>
      <c r="P181" s="355"/>
    </row>
    <row r="182" spans="1:17" s="14" customFormat="1" ht="20.100000000000001" customHeight="1" x14ac:dyDescent="0.2">
      <c r="A182" s="248">
        <v>1</v>
      </c>
      <c r="B182" s="13">
        <v>3</v>
      </c>
      <c r="C182" s="13">
        <v>1</v>
      </c>
      <c r="D182" s="13">
        <v>3</v>
      </c>
      <c r="E182" s="13" t="s">
        <v>370</v>
      </c>
      <c r="F182" s="13" t="s">
        <v>339</v>
      </c>
      <c r="G182" s="13">
        <v>0</v>
      </c>
      <c r="H182" s="13">
        <v>0</v>
      </c>
      <c r="I182" s="13" t="s">
        <v>493</v>
      </c>
      <c r="J182" s="301"/>
      <c r="K182" s="252" t="s">
        <v>1</v>
      </c>
      <c r="L182" s="253">
        <f>L183+L185+L184</f>
        <v>3168426426</v>
      </c>
      <c r="M182" s="484"/>
      <c r="N182" s="473"/>
      <c r="O182" s="312"/>
      <c r="P182" s="493">
        <f>+L182/L125</f>
        <v>0.98657651843803185</v>
      </c>
      <c r="Q182" s="494"/>
    </row>
    <row r="183" spans="1:17" ht="20.100000000000001" customHeight="1" x14ac:dyDescent="0.2">
      <c r="A183" s="258">
        <v>1</v>
      </c>
      <c r="B183" s="259">
        <v>3</v>
      </c>
      <c r="C183" s="259">
        <v>1</v>
      </c>
      <c r="D183" s="259">
        <v>3</v>
      </c>
      <c r="E183" s="259" t="s">
        <v>370</v>
      </c>
      <c r="F183" s="259" t="s">
        <v>339</v>
      </c>
      <c r="G183" s="259">
        <v>0</v>
      </c>
      <c r="H183" s="259">
        <v>0</v>
      </c>
      <c r="I183" s="259" t="s">
        <v>493</v>
      </c>
      <c r="J183" s="301" t="s">
        <v>493</v>
      </c>
      <c r="K183" s="249" t="s">
        <v>686</v>
      </c>
      <c r="L183" s="260">
        <f>'Consolidado Gastos'!F53+'Consolidado Gastos'!F76+'Consolidado Gastos'!F77+'Consolidado Gastos'!F80+'Consolidado Gastos'!F81+'Consolidado Gastos'!F109+'Consolidado Gastos'!F110+'Consolidado Gastos'!F111+'Consolidado Gastos'!F144+'Consolidado Gastos'!F145+'Consolidado Gastos'!F161+'Consolidado Gastos'!F220+'Consolidado Gastos'!F241+'Consolidado Gastos'!F295+'Consolidado Gastos'!F107+'Consolidado Gastos'!F63+'Consolidado Gastos'!F78+'Consolidado Gastos'!F143+'Consolidado Gastos'!F160+'Consolidado Gastos'!F179+'Consolidado Gastos'!F180+'Consolidado Gastos'!F181+'Consolidado Gastos'!F182+'Consolidado Gastos'!F183+'Consolidado Gastos'!F184+'Consolidado Gastos'!F185+'Consolidado Gastos'!F208+'Consolidado Gastos'!F209+'Consolidado Gastos'!F221+'Consolidado Gastos'!F222+'Consolidado Gastos'!F223+'Consolidado Gastos'!F248+'Consolidado Gastos'!F249+'Consolidado Gastos'!F250+'Consolidado Gastos'!F251+'Consolidado Gastos'!F252+'Consolidado Gastos'!F253+'Consolidado Gastos'!F254+'Consolidado Gastos'!F281+'Consolidado Gastos'!F283+'Consolidado Gastos'!F292+'Consolidado Gastos'!F293+'Consolidado Gastos'!F294+'Consolidado Gastos'!F296+'Consolidado Gastos'!F297+'Consolidado Gastos'!F298+'Consolidado Gastos'!F299+'Consolidado Gastos'!F340+'Consolidado Gastos'!F341+'Consolidado Gastos'!F342+'Consolidado Gastos'!F343+'Consolidado Gastos'!F344+'Consolidado Gastos'!F345+'Consolidado Gastos'!F346+'Consolidado Gastos'!F54+'Consolidado Gastos'!F108+'Consolidado Gastos'!F387+'Consolidado Gastos'!F406+'Consolidado Gastos'!F407+'Consolidado Gastos'!F408+'Consolidado Gastos'!F410+'Consolidado Gastos'!F411+'Consolidado Gastos'!F412+'Consolidado Gastos'!F413+'Gastos 630'!F61+'Consolidado Gastos'!F62+'Consolidado Gastos'!F79+'Consolidado Gastos'!F82+'Consolidado Gastos'!F240+'Consolidado Gastos'!F282</f>
        <v>1084645639</v>
      </c>
      <c r="M183" s="485"/>
      <c r="N183" s="483">
        <v>1084645639</v>
      </c>
      <c r="O183" s="487">
        <f>N183-L183</f>
        <v>0</v>
      </c>
      <c r="P183" s="355"/>
    </row>
    <row r="184" spans="1:17" ht="20.100000000000001" customHeight="1" x14ac:dyDescent="0.2">
      <c r="A184" s="258">
        <v>1</v>
      </c>
      <c r="B184" s="259">
        <v>3</v>
      </c>
      <c r="C184" s="259">
        <v>1</v>
      </c>
      <c r="D184" s="259">
        <v>3</v>
      </c>
      <c r="E184" s="259" t="s">
        <v>370</v>
      </c>
      <c r="F184" s="259" t="s">
        <v>339</v>
      </c>
      <c r="G184" s="259">
        <v>0</v>
      </c>
      <c r="H184" s="259">
        <v>0</v>
      </c>
      <c r="I184" s="259" t="s">
        <v>493</v>
      </c>
      <c r="J184" s="301" t="s">
        <v>413</v>
      </c>
      <c r="K184" s="249" t="s">
        <v>688</v>
      </c>
      <c r="L184" s="260">
        <f>+'Consolidado Gastos'!F65+'Consolidado Gastos'!F84+'Consolidado Gastos'!F113+'Consolidado Gastos'!F116+'Consolidado Gastos'!F148+'Consolidado Gastos'!F149+'Consolidado Gastos'!F163+'Consolidado Gastos'!F213+'Consolidado Gastos'!F265+'Consolidado Gastos'!F266+'Consolidado Gastos'!F301+'Consolidado Gastos'!F304++'Consolidado Gastos'!F347+'Consolidado Gastos'!F349+'Consolidado Gastos'!F348+'Consolidado Gastos'!F57+'Consolidado Gastos'!F112+'Consolidado Gastos'!F64+786892314+'Consolidado Gastos'!F115+'Consolidado Gastos'!F225</f>
        <v>2083780787</v>
      </c>
      <c r="M184" s="485"/>
      <c r="N184" s="483">
        <v>2083780787</v>
      </c>
      <c r="O184" s="487">
        <f>N184-L184</f>
        <v>0</v>
      </c>
      <c r="P184" s="355"/>
    </row>
    <row r="185" spans="1:17" ht="20.100000000000001" hidden="1" customHeight="1" x14ac:dyDescent="0.2">
      <c r="A185" s="258">
        <v>1</v>
      </c>
      <c r="B185" s="259">
        <v>3</v>
      </c>
      <c r="C185" s="259">
        <v>1</v>
      </c>
      <c r="D185" s="259">
        <v>3</v>
      </c>
      <c r="E185" s="259" t="s">
        <v>370</v>
      </c>
      <c r="F185" s="259" t="s">
        <v>339</v>
      </c>
      <c r="G185" s="259">
        <v>0</v>
      </c>
      <c r="H185" s="259">
        <v>0</v>
      </c>
      <c r="I185" s="259" t="s">
        <v>493</v>
      </c>
      <c r="J185" s="301" t="s">
        <v>594</v>
      </c>
      <c r="K185" s="249" t="s">
        <v>595</v>
      </c>
      <c r="L185" s="260">
        <v>0</v>
      </c>
      <c r="M185" s="485"/>
      <c r="N185" s="483">
        <v>0</v>
      </c>
      <c r="O185" s="488">
        <f>+L185-N185</f>
        <v>0</v>
      </c>
      <c r="P185" s="437"/>
      <c r="Q185" s="498"/>
    </row>
    <row r="186" spans="1:17" s="14" customFormat="1" ht="20.100000000000001" hidden="1" customHeight="1" x14ac:dyDescent="0.2">
      <c r="A186" s="248">
        <v>1</v>
      </c>
      <c r="B186" s="13">
        <v>3</v>
      </c>
      <c r="C186" s="13">
        <v>2</v>
      </c>
      <c r="D186" s="13">
        <v>0</v>
      </c>
      <c r="E186" s="13" t="s">
        <v>366</v>
      </c>
      <c r="F186" s="13" t="s">
        <v>366</v>
      </c>
      <c r="G186" s="13">
        <v>0</v>
      </c>
      <c r="H186" s="13">
        <v>0</v>
      </c>
      <c r="I186" s="13" t="s">
        <v>367</v>
      </c>
      <c r="J186" s="252"/>
      <c r="K186" s="252" t="s">
        <v>2</v>
      </c>
      <c r="L186" s="253">
        <f>+L187+L188+L192</f>
        <v>0</v>
      </c>
      <c r="M186" s="484"/>
      <c r="N186" s="473"/>
      <c r="O186" s="489"/>
      <c r="P186" s="462"/>
      <c r="Q186" s="494"/>
    </row>
    <row r="187" spans="1:17" ht="20.100000000000001" hidden="1" customHeight="1" x14ac:dyDescent="0.2">
      <c r="A187" s="248">
        <v>1</v>
      </c>
      <c r="B187" s="13">
        <v>3</v>
      </c>
      <c r="C187" s="13">
        <v>2</v>
      </c>
      <c r="D187" s="13">
        <v>1</v>
      </c>
      <c r="E187" s="13" t="s">
        <v>366</v>
      </c>
      <c r="F187" s="13" t="s">
        <v>366</v>
      </c>
      <c r="G187" s="13">
        <v>0</v>
      </c>
      <c r="H187" s="13">
        <v>0</v>
      </c>
      <c r="I187" s="13" t="s">
        <v>367</v>
      </c>
      <c r="J187" s="249"/>
      <c r="K187" s="252"/>
      <c r="L187" s="254">
        <v>0</v>
      </c>
      <c r="M187" s="485"/>
      <c r="N187" s="473"/>
      <c r="O187" s="489"/>
      <c r="P187" s="355"/>
    </row>
    <row r="188" spans="1:17" ht="20.100000000000001" hidden="1" customHeight="1" x14ac:dyDescent="0.2">
      <c r="A188" s="248">
        <v>1</v>
      </c>
      <c r="B188" s="13">
        <v>3</v>
      </c>
      <c r="C188" s="13">
        <v>2</v>
      </c>
      <c r="D188" s="13">
        <v>2</v>
      </c>
      <c r="E188" s="13" t="s">
        <v>366</v>
      </c>
      <c r="F188" s="13" t="s">
        <v>366</v>
      </c>
      <c r="G188" s="13">
        <v>0</v>
      </c>
      <c r="H188" s="13">
        <v>0</v>
      </c>
      <c r="I188" s="13" t="s">
        <v>367</v>
      </c>
      <c r="J188" s="249"/>
      <c r="K188" s="252"/>
      <c r="L188" s="253">
        <f>SUM(L189:L191)</f>
        <v>0</v>
      </c>
      <c r="M188" s="485"/>
      <c r="N188" s="473"/>
      <c r="O188" s="489"/>
      <c r="P188" s="355"/>
    </row>
    <row r="189" spans="1:17" ht="20.100000000000001" hidden="1" customHeight="1" x14ac:dyDescent="0.2">
      <c r="A189" s="258">
        <v>1</v>
      </c>
      <c r="B189" s="259">
        <v>3</v>
      </c>
      <c r="C189" s="259">
        <v>2</v>
      </c>
      <c r="D189" s="259">
        <v>2</v>
      </c>
      <c r="E189" s="259" t="s">
        <v>369</v>
      </c>
      <c r="F189" s="259" t="s">
        <v>366</v>
      </c>
      <c r="G189" s="259">
        <v>0</v>
      </c>
      <c r="H189" s="259">
        <v>0</v>
      </c>
      <c r="I189" s="259" t="s">
        <v>367</v>
      </c>
      <c r="J189" s="249"/>
      <c r="K189" s="252"/>
      <c r="L189" s="254">
        <v>0</v>
      </c>
      <c r="M189" s="485"/>
      <c r="N189" s="473"/>
      <c r="O189" s="489"/>
      <c r="P189" s="355"/>
    </row>
    <row r="190" spans="1:17" ht="20.100000000000001" hidden="1" customHeight="1" x14ac:dyDescent="0.2">
      <c r="A190" s="258">
        <v>1</v>
      </c>
      <c r="B190" s="259">
        <v>3</v>
      </c>
      <c r="C190" s="259">
        <v>2</v>
      </c>
      <c r="D190" s="259">
        <v>2</v>
      </c>
      <c r="E190" s="259" t="s">
        <v>370</v>
      </c>
      <c r="F190" s="259" t="s">
        <v>366</v>
      </c>
      <c r="G190" s="259">
        <v>0</v>
      </c>
      <c r="H190" s="259">
        <v>0</v>
      </c>
      <c r="I190" s="259" t="s">
        <v>367</v>
      </c>
      <c r="J190" s="249"/>
      <c r="K190" s="249"/>
      <c r="L190" s="260">
        <v>0</v>
      </c>
      <c r="M190" s="485"/>
      <c r="N190" s="473"/>
      <c r="O190" s="489"/>
      <c r="P190" s="355"/>
    </row>
    <row r="191" spans="1:17" ht="20.100000000000001" hidden="1" customHeight="1" x14ac:dyDescent="0.2">
      <c r="A191" s="258">
        <v>1</v>
      </c>
      <c r="B191" s="259">
        <v>3</v>
      </c>
      <c r="C191" s="259">
        <v>2</v>
      </c>
      <c r="D191" s="259">
        <v>2</v>
      </c>
      <c r="E191" s="259" t="s">
        <v>339</v>
      </c>
      <c r="F191" s="259" t="s">
        <v>366</v>
      </c>
      <c r="G191" s="259">
        <v>0</v>
      </c>
      <c r="H191" s="259">
        <v>0</v>
      </c>
      <c r="I191" s="259" t="s">
        <v>367</v>
      </c>
      <c r="J191" s="249"/>
      <c r="K191" s="252"/>
      <c r="L191" s="254">
        <v>0</v>
      </c>
      <c r="M191" s="485"/>
      <c r="N191" s="473"/>
      <c r="O191" s="489"/>
      <c r="P191" s="355"/>
    </row>
    <row r="192" spans="1:17" s="14" customFormat="1" ht="20.100000000000001" hidden="1" customHeight="1" x14ac:dyDescent="0.2">
      <c r="A192" s="248">
        <v>1</v>
      </c>
      <c r="B192" s="13">
        <v>3</v>
      </c>
      <c r="C192" s="13">
        <v>2</v>
      </c>
      <c r="D192" s="13">
        <v>3</v>
      </c>
      <c r="E192" s="13" t="s">
        <v>366</v>
      </c>
      <c r="F192" s="13" t="s">
        <v>366</v>
      </c>
      <c r="G192" s="13">
        <v>0</v>
      </c>
      <c r="H192" s="13">
        <v>0</v>
      </c>
      <c r="I192" s="13" t="s">
        <v>367</v>
      </c>
      <c r="J192" s="252"/>
      <c r="K192" s="252" t="s">
        <v>407</v>
      </c>
      <c r="L192" s="257">
        <f>+L193+L202+L211</f>
        <v>0</v>
      </c>
      <c r="M192" s="484"/>
      <c r="N192" s="473"/>
      <c r="O192" s="489"/>
      <c r="P192" s="462"/>
      <c r="Q192" s="494"/>
    </row>
    <row r="193" spans="1:16" ht="20.100000000000001" hidden="1" customHeight="1" x14ac:dyDescent="0.2">
      <c r="A193" s="248">
        <v>1</v>
      </c>
      <c r="B193" s="13">
        <v>3</v>
      </c>
      <c r="C193" s="13">
        <v>2</v>
      </c>
      <c r="D193" s="13">
        <v>3</v>
      </c>
      <c r="E193" s="13" t="s">
        <v>369</v>
      </c>
      <c r="F193" s="13" t="s">
        <v>366</v>
      </c>
      <c r="G193" s="13">
        <v>0</v>
      </c>
      <c r="H193" s="13">
        <v>0</v>
      </c>
      <c r="I193" s="13" t="s">
        <v>367</v>
      </c>
      <c r="J193" s="249"/>
      <c r="K193" s="252"/>
      <c r="L193" s="253">
        <f>SUM(L194:L201)</f>
        <v>0</v>
      </c>
      <c r="M193" s="485"/>
      <c r="N193" s="473"/>
      <c r="O193" s="489"/>
      <c r="P193" s="355"/>
    </row>
    <row r="194" spans="1:16" ht="20.100000000000001" hidden="1" customHeight="1" x14ac:dyDescent="0.2">
      <c r="A194" s="258">
        <v>1</v>
      </c>
      <c r="B194" s="259">
        <v>3</v>
      </c>
      <c r="C194" s="259">
        <v>2</v>
      </c>
      <c r="D194" s="259">
        <v>3</v>
      </c>
      <c r="E194" s="259" t="s">
        <v>369</v>
      </c>
      <c r="F194" s="259" t="s">
        <v>369</v>
      </c>
      <c r="G194" s="259">
        <v>0</v>
      </c>
      <c r="H194" s="259">
        <v>0</v>
      </c>
      <c r="I194" s="259" t="s">
        <v>367</v>
      </c>
      <c r="J194" s="249"/>
      <c r="K194" s="252"/>
      <c r="L194" s="254">
        <v>0</v>
      </c>
      <c r="M194" s="485"/>
      <c r="N194" s="473"/>
      <c r="O194" s="489"/>
      <c r="P194" s="355"/>
    </row>
    <row r="195" spans="1:16" ht="20.100000000000001" hidden="1" customHeight="1" x14ac:dyDescent="0.2">
      <c r="A195" s="258">
        <v>1</v>
      </c>
      <c r="B195" s="259">
        <v>3</v>
      </c>
      <c r="C195" s="259">
        <v>2</v>
      </c>
      <c r="D195" s="259">
        <v>3</v>
      </c>
      <c r="E195" s="259" t="s">
        <v>369</v>
      </c>
      <c r="F195" s="259" t="s">
        <v>370</v>
      </c>
      <c r="G195" s="259">
        <v>0</v>
      </c>
      <c r="H195" s="259">
        <v>0</v>
      </c>
      <c r="I195" s="259" t="s">
        <v>367</v>
      </c>
      <c r="J195" s="249"/>
      <c r="K195" s="252"/>
      <c r="L195" s="254">
        <v>0</v>
      </c>
      <c r="M195" s="485"/>
      <c r="N195" s="473"/>
      <c r="O195" s="489"/>
      <c r="P195" s="355"/>
    </row>
    <row r="196" spans="1:16" ht="20.100000000000001" hidden="1" customHeight="1" x14ac:dyDescent="0.2">
      <c r="A196" s="258">
        <v>1</v>
      </c>
      <c r="B196" s="259">
        <v>3</v>
      </c>
      <c r="C196" s="259">
        <v>2</v>
      </c>
      <c r="D196" s="259">
        <v>3</v>
      </c>
      <c r="E196" s="259" t="s">
        <v>369</v>
      </c>
      <c r="F196" s="259" t="s">
        <v>306</v>
      </c>
      <c r="G196" s="259">
        <v>0</v>
      </c>
      <c r="H196" s="259">
        <v>0</v>
      </c>
      <c r="I196" s="259" t="s">
        <v>367</v>
      </c>
      <c r="J196" s="249"/>
      <c r="K196" s="252"/>
      <c r="L196" s="254">
        <v>0</v>
      </c>
      <c r="M196" s="485"/>
      <c r="N196" s="473"/>
      <c r="O196" s="489"/>
      <c r="P196" s="355"/>
    </row>
    <row r="197" spans="1:16" ht="20.100000000000001" hidden="1" customHeight="1" x14ac:dyDescent="0.2">
      <c r="A197" s="258">
        <v>1</v>
      </c>
      <c r="B197" s="259">
        <v>3</v>
      </c>
      <c r="C197" s="259">
        <v>2</v>
      </c>
      <c r="D197" s="259">
        <v>3</v>
      </c>
      <c r="E197" s="259" t="s">
        <v>369</v>
      </c>
      <c r="F197" s="259" t="s">
        <v>385</v>
      </c>
      <c r="G197" s="259">
        <v>0</v>
      </c>
      <c r="H197" s="259">
        <v>0</v>
      </c>
      <c r="I197" s="259" t="s">
        <v>367</v>
      </c>
      <c r="J197" s="249"/>
      <c r="K197" s="252"/>
      <c r="L197" s="254">
        <v>0</v>
      </c>
      <c r="M197" s="485"/>
      <c r="N197" s="473"/>
      <c r="O197" s="489"/>
      <c r="P197" s="355"/>
    </row>
    <row r="198" spans="1:16" ht="20.100000000000001" hidden="1" customHeight="1" x14ac:dyDescent="0.2">
      <c r="A198" s="258">
        <v>1</v>
      </c>
      <c r="B198" s="259">
        <v>3</v>
      </c>
      <c r="C198" s="259">
        <v>2</v>
      </c>
      <c r="D198" s="259">
        <v>3</v>
      </c>
      <c r="E198" s="259" t="s">
        <v>369</v>
      </c>
      <c r="F198" s="259" t="s">
        <v>386</v>
      </c>
      <c r="G198" s="259">
        <v>0</v>
      </c>
      <c r="H198" s="259">
        <v>0</v>
      </c>
      <c r="I198" s="259" t="s">
        <v>367</v>
      </c>
      <c r="J198" s="249"/>
      <c r="K198" s="252"/>
      <c r="L198" s="254">
        <v>0</v>
      </c>
      <c r="M198" s="485"/>
      <c r="N198" s="473"/>
      <c r="O198" s="489"/>
      <c r="P198" s="355"/>
    </row>
    <row r="199" spans="1:16" ht="20.100000000000001" hidden="1" customHeight="1" x14ac:dyDescent="0.2">
      <c r="A199" s="258">
        <v>1</v>
      </c>
      <c r="B199" s="259">
        <v>3</v>
      </c>
      <c r="C199" s="259">
        <v>2</v>
      </c>
      <c r="D199" s="259">
        <v>3</v>
      </c>
      <c r="E199" s="259" t="s">
        <v>369</v>
      </c>
      <c r="F199" s="259" t="s">
        <v>402</v>
      </c>
      <c r="G199" s="259">
        <v>0</v>
      </c>
      <c r="H199" s="259">
        <v>0</v>
      </c>
      <c r="I199" s="259" t="s">
        <v>367</v>
      </c>
      <c r="J199" s="249"/>
      <c r="K199" s="252"/>
      <c r="L199" s="254">
        <v>0</v>
      </c>
      <c r="M199" s="485"/>
      <c r="N199" s="473"/>
      <c r="O199" s="489"/>
      <c r="P199" s="355"/>
    </row>
    <row r="200" spans="1:16" ht="20.100000000000001" hidden="1" customHeight="1" x14ac:dyDescent="0.2">
      <c r="A200" s="258">
        <v>1</v>
      </c>
      <c r="B200" s="259">
        <v>3</v>
      </c>
      <c r="C200" s="259">
        <v>2</v>
      </c>
      <c r="D200" s="259">
        <v>3</v>
      </c>
      <c r="E200" s="259" t="s">
        <v>369</v>
      </c>
      <c r="F200" s="259" t="s">
        <v>403</v>
      </c>
      <c r="G200" s="259">
        <v>0</v>
      </c>
      <c r="H200" s="259">
        <v>0</v>
      </c>
      <c r="I200" s="259" t="s">
        <v>367</v>
      </c>
      <c r="J200" s="249"/>
      <c r="K200" s="252"/>
      <c r="L200" s="254">
        <v>0</v>
      </c>
      <c r="M200" s="485"/>
      <c r="N200" s="473"/>
      <c r="O200" s="489"/>
      <c r="P200" s="355"/>
    </row>
    <row r="201" spans="1:16" ht="20.100000000000001" hidden="1" customHeight="1" x14ac:dyDescent="0.2">
      <c r="A201" s="258">
        <v>1</v>
      </c>
      <c r="B201" s="259">
        <v>3</v>
      </c>
      <c r="C201" s="259">
        <v>2</v>
      </c>
      <c r="D201" s="259">
        <v>3</v>
      </c>
      <c r="E201" s="259" t="s">
        <v>369</v>
      </c>
      <c r="F201" s="259" t="s">
        <v>404</v>
      </c>
      <c r="G201" s="259">
        <v>0</v>
      </c>
      <c r="H201" s="259">
        <v>0</v>
      </c>
      <c r="I201" s="259" t="s">
        <v>367</v>
      </c>
      <c r="J201" s="249"/>
      <c r="K201" s="252"/>
      <c r="L201" s="254">
        <v>0</v>
      </c>
      <c r="M201" s="485"/>
      <c r="N201" s="473"/>
      <c r="O201" s="489"/>
      <c r="P201" s="355"/>
    </row>
    <row r="202" spans="1:16" ht="20.100000000000001" hidden="1" customHeight="1" x14ac:dyDescent="0.2">
      <c r="A202" s="248">
        <v>1</v>
      </c>
      <c r="B202" s="13">
        <v>3</v>
      </c>
      <c r="C202" s="13">
        <v>2</v>
      </c>
      <c r="D202" s="13">
        <v>3</v>
      </c>
      <c r="E202" s="13" t="s">
        <v>370</v>
      </c>
      <c r="F202" s="13" t="s">
        <v>366</v>
      </c>
      <c r="G202" s="13">
        <v>0</v>
      </c>
      <c r="H202" s="13">
        <v>0</v>
      </c>
      <c r="I202" s="13" t="s">
        <v>367</v>
      </c>
      <c r="J202" s="249"/>
      <c r="K202" s="252"/>
      <c r="L202" s="253">
        <f>SUM(L203:L210)</f>
        <v>0</v>
      </c>
      <c r="M202" s="485"/>
      <c r="N202" s="473"/>
      <c r="O202" s="489"/>
      <c r="P202" s="355"/>
    </row>
    <row r="203" spans="1:16" ht="20.100000000000001" hidden="1" customHeight="1" x14ac:dyDescent="0.2">
      <c r="A203" s="258">
        <v>1</v>
      </c>
      <c r="B203" s="259">
        <v>3</v>
      </c>
      <c r="C203" s="259">
        <v>2</v>
      </c>
      <c r="D203" s="259">
        <v>3</v>
      </c>
      <c r="E203" s="259" t="s">
        <v>370</v>
      </c>
      <c r="F203" s="259" t="s">
        <v>369</v>
      </c>
      <c r="G203" s="259">
        <v>0</v>
      </c>
      <c r="H203" s="259">
        <v>0</v>
      </c>
      <c r="I203" s="259" t="s">
        <v>367</v>
      </c>
      <c r="J203" s="249"/>
      <c r="K203" s="252"/>
      <c r="L203" s="254">
        <v>0</v>
      </c>
      <c r="M203" s="485"/>
      <c r="N203" s="473"/>
      <c r="O203" s="489"/>
      <c r="P203" s="355"/>
    </row>
    <row r="204" spans="1:16" ht="20.100000000000001" hidden="1" customHeight="1" x14ac:dyDescent="0.2">
      <c r="A204" s="258">
        <v>1</v>
      </c>
      <c r="B204" s="259">
        <v>3</v>
      </c>
      <c r="C204" s="259">
        <v>2</v>
      </c>
      <c r="D204" s="259">
        <v>3</v>
      </c>
      <c r="E204" s="259" t="s">
        <v>370</v>
      </c>
      <c r="F204" s="259" t="s">
        <v>370</v>
      </c>
      <c r="G204" s="259">
        <v>0</v>
      </c>
      <c r="H204" s="259">
        <v>0</v>
      </c>
      <c r="I204" s="259" t="s">
        <v>367</v>
      </c>
      <c r="J204" s="249"/>
      <c r="K204" s="252"/>
      <c r="L204" s="254">
        <v>0</v>
      </c>
      <c r="M204" s="485"/>
      <c r="N204" s="473"/>
      <c r="O204" s="489"/>
      <c r="P204" s="355"/>
    </row>
    <row r="205" spans="1:16" ht="20.100000000000001" hidden="1" customHeight="1" x14ac:dyDescent="0.2">
      <c r="A205" s="258">
        <v>1</v>
      </c>
      <c r="B205" s="259">
        <v>3</v>
      </c>
      <c r="C205" s="259">
        <v>2</v>
      </c>
      <c r="D205" s="259">
        <v>3</v>
      </c>
      <c r="E205" s="259" t="s">
        <v>370</v>
      </c>
      <c r="F205" s="259" t="s">
        <v>306</v>
      </c>
      <c r="G205" s="259">
        <v>0</v>
      </c>
      <c r="H205" s="259">
        <v>0</v>
      </c>
      <c r="I205" s="259" t="s">
        <v>367</v>
      </c>
      <c r="J205" s="249"/>
      <c r="K205" s="252"/>
      <c r="L205" s="254">
        <v>0</v>
      </c>
      <c r="M205" s="485"/>
      <c r="N205" s="473"/>
      <c r="O205" s="489"/>
      <c r="P205" s="355"/>
    </row>
    <row r="206" spans="1:16" ht="20.100000000000001" hidden="1" customHeight="1" x14ac:dyDescent="0.2">
      <c r="A206" s="258">
        <v>1</v>
      </c>
      <c r="B206" s="259">
        <v>3</v>
      </c>
      <c r="C206" s="259">
        <v>2</v>
      </c>
      <c r="D206" s="259">
        <v>3</v>
      </c>
      <c r="E206" s="259" t="s">
        <v>370</v>
      </c>
      <c r="F206" s="259" t="s">
        <v>385</v>
      </c>
      <c r="G206" s="259">
        <v>0</v>
      </c>
      <c r="H206" s="259">
        <v>0</v>
      </c>
      <c r="I206" s="259" t="s">
        <v>367</v>
      </c>
      <c r="J206" s="249"/>
      <c r="K206" s="252"/>
      <c r="L206" s="254">
        <v>0</v>
      </c>
      <c r="M206" s="485"/>
      <c r="N206" s="473"/>
      <c r="O206" s="489"/>
      <c r="P206" s="355"/>
    </row>
    <row r="207" spans="1:16" ht="20.100000000000001" hidden="1" customHeight="1" x14ac:dyDescent="0.2">
      <c r="A207" s="258">
        <v>1</v>
      </c>
      <c r="B207" s="259">
        <v>3</v>
      </c>
      <c r="C207" s="259">
        <v>2</v>
      </c>
      <c r="D207" s="259">
        <v>3</v>
      </c>
      <c r="E207" s="259" t="s">
        <v>370</v>
      </c>
      <c r="F207" s="259" t="s">
        <v>386</v>
      </c>
      <c r="G207" s="259">
        <v>0</v>
      </c>
      <c r="H207" s="259">
        <v>0</v>
      </c>
      <c r="I207" s="259" t="s">
        <v>367</v>
      </c>
      <c r="J207" s="249"/>
      <c r="K207" s="252"/>
      <c r="L207" s="254">
        <v>0</v>
      </c>
      <c r="M207" s="485"/>
      <c r="N207" s="473"/>
      <c r="O207" s="489"/>
      <c r="P207" s="355"/>
    </row>
    <row r="208" spans="1:16" ht="20.100000000000001" hidden="1" customHeight="1" x14ac:dyDescent="0.2">
      <c r="A208" s="258">
        <v>1</v>
      </c>
      <c r="B208" s="259">
        <v>3</v>
      </c>
      <c r="C208" s="259">
        <v>2</v>
      </c>
      <c r="D208" s="259">
        <v>3</v>
      </c>
      <c r="E208" s="259" t="s">
        <v>370</v>
      </c>
      <c r="F208" s="259" t="s">
        <v>402</v>
      </c>
      <c r="G208" s="259">
        <v>0</v>
      </c>
      <c r="H208" s="259">
        <v>0</v>
      </c>
      <c r="I208" s="259" t="s">
        <v>367</v>
      </c>
      <c r="J208" s="249"/>
      <c r="K208" s="252"/>
      <c r="L208" s="254">
        <v>0</v>
      </c>
      <c r="M208" s="485"/>
      <c r="N208" s="473"/>
      <c r="O208" s="489"/>
      <c r="P208" s="355"/>
    </row>
    <row r="209" spans="1:17" ht="20.100000000000001" hidden="1" customHeight="1" x14ac:dyDescent="0.2">
      <c r="A209" s="258">
        <v>1</v>
      </c>
      <c r="B209" s="259">
        <v>3</v>
      </c>
      <c r="C209" s="259">
        <v>2</v>
      </c>
      <c r="D209" s="259">
        <v>3</v>
      </c>
      <c r="E209" s="259" t="s">
        <v>370</v>
      </c>
      <c r="F209" s="259" t="s">
        <v>403</v>
      </c>
      <c r="G209" s="259">
        <v>0</v>
      </c>
      <c r="H209" s="259">
        <v>0</v>
      </c>
      <c r="I209" s="259" t="s">
        <v>367</v>
      </c>
      <c r="J209" s="249"/>
      <c r="K209" s="252"/>
      <c r="L209" s="254">
        <v>0</v>
      </c>
      <c r="M209" s="485"/>
      <c r="N209" s="473"/>
      <c r="O209" s="489"/>
      <c r="P209" s="355"/>
    </row>
    <row r="210" spans="1:17" ht="20.100000000000001" hidden="1" customHeight="1" x14ac:dyDescent="0.2">
      <c r="A210" s="258">
        <v>1</v>
      </c>
      <c r="B210" s="259">
        <v>3</v>
      </c>
      <c r="C210" s="259">
        <v>2</v>
      </c>
      <c r="D210" s="259">
        <v>3</v>
      </c>
      <c r="E210" s="259" t="s">
        <v>370</v>
      </c>
      <c r="F210" s="259" t="s">
        <v>404</v>
      </c>
      <c r="G210" s="259">
        <v>0</v>
      </c>
      <c r="H210" s="259">
        <v>0</v>
      </c>
      <c r="I210" s="259" t="s">
        <v>367</v>
      </c>
      <c r="J210" s="249"/>
      <c r="K210" s="252"/>
      <c r="L210" s="254">
        <v>0</v>
      </c>
      <c r="M210" s="485"/>
      <c r="N210" s="473"/>
      <c r="O210" s="489"/>
      <c r="P210" s="355"/>
    </row>
    <row r="211" spans="1:17" s="14" customFormat="1" ht="20.100000000000001" hidden="1" customHeight="1" x14ac:dyDescent="0.2">
      <c r="A211" s="248">
        <v>1</v>
      </c>
      <c r="B211" s="13">
        <v>3</v>
      </c>
      <c r="C211" s="13">
        <v>2</v>
      </c>
      <c r="D211" s="13">
        <v>3</v>
      </c>
      <c r="E211" s="13" t="s">
        <v>306</v>
      </c>
      <c r="F211" s="13" t="s">
        <v>366</v>
      </c>
      <c r="G211" s="13">
        <v>0</v>
      </c>
      <c r="H211" s="13">
        <v>0</v>
      </c>
      <c r="I211" s="13" t="s">
        <v>367</v>
      </c>
      <c r="J211" s="252"/>
      <c r="K211" s="252" t="s">
        <v>11</v>
      </c>
      <c r="L211" s="253">
        <f>SUM(L212:L215)</f>
        <v>0</v>
      </c>
      <c r="M211" s="484"/>
      <c r="N211" s="473"/>
      <c r="O211" s="489"/>
      <c r="P211" s="462"/>
      <c r="Q211" s="494"/>
    </row>
    <row r="212" spans="1:17" ht="20.100000000000001" hidden="1" customHeight="1" x14ac:dyDescent="0.2">
      <c r="A212" s="258">
        <v>1</v>
      </c>
      <c r="B212" s="259">
        <v>3</v>
      </c>
      <c r="C212" s="259">
        <v>2</v>
      </c>
      <c r="D212" s="259">
        <v>3</v>
      </c>
      <c r="E212" s="259" t="s">
        <v>306</v>
      </c>
      <c r="F212" s="259" t="s">
        <v>369</v>
      </c>
      <c r="G212" s="259">
        <v>0</v>
      </c>
      <c r="H212" s="259">
        <v>0</v>
      </c>
      <c r="I212" s="259" t="s">
        <v>280</v>
      </c>
      <c r="J212" s="249"/>
      <c r="K212" s="249" t="s">
        <v>418</v>
      </c>
      <c r="L212" s="260">
        <v>0</v>
      </c>
      <c r="M212" s="485"/>
      <c r="N212" s="473"/>
      <c r="O212" s="489"/>
      <c r="P212" s="355"/>
    </row>
    <row r="213" spans="1:17" ht="20.100000000000001" hidden="1" customHeight="1" x14ac:dyDescent="0.2">
      <c r="A213" s="258">
        <v>1</v>
      </c>
      <c r="B213" s="259">
        <v>3</v>
      </c>
      <c r="C213" s="259">
        <v>2</v>
      </c>
      <c r="D213" s="259">
        <v>3</v>
      </c>
      <c r="E213" s="259" t="s">
        <v>306</v>
      </c>
      <c r="F213" s="259" t="s">
        <v>370</v>
      </c>
      <c r="G213" s="259">
        <v>0</v>
      </c>
      <c r="H213" s="259">
        <v>0</v>
      </c>
      <c r="I213" s="259" t="s">
        <v>367</v>
      </c>
      <c r="J213" s="249"/>
      <c r="K213" s="252"/>
      <c r="L213" s="254">
        <v>0</v>
      </c>
      <c r="M213" s="485"/>
      <c r="N213" s="473"/>
      <c r="O213" s="489"/>
      <c r="P213" s="355"/>
    </row>
    <row r="214" spans="1:17" ht="20.100000000000001" hidden="1" customHeight="1" x14ac:dyDescent="0.2">
      <c r="A214" s="258">
        <v>1</v>
      </c>
      <c r="B214" s="259">
        <v>3</v>
      </c>
      <c r="C214" s="259">
        <v>2</v>
      </c>
      <c r="D214" s="259">
        <v>3</v>
      </c>
      <c r="E214" s="259" t="s">
        <v>306</v>
      </c>
      <c r="F214" s="259" t="s">
        <v>306</v>
      </c>
      <c r="G214" s="259">
        <v>0</v>
      </c>
      <c r="H214" s="259">
        <v>0</v>
      </c>
      <c r="I214" s="259" t="s">
        <v>367</v>
      </c>
      <c r="J214" s="249"/>
      <c r="K214" s="252"/>
      <c r="L214" s="254">
        <v>0</v>
      </c>
      <c r="M214" s="485"/>
      <c r="N214" s="473"/>
      <c r="O214" s="489"/>
      <c r="P214" s="355"/>
    </row>
    <row r="215" spans="1:17" ht="20.100000000000001" hidden="1" customHeight="1" x14ac:dyDescent="0.2">
      <c r="A215" s="258">
        <v>1</v>
      </c>
      <c r="B215" s="259">
        <v>3</v>
      </c>
      <c r="C215" s="259">
        <v>2</v>
      </c>
      <c r="D215" s="259">
        <v>3</v>
      </c>
      <c r="E215" s="259" t="s">
        <v>306</v>
      </c>
      <c r="F215" s="259" t="s">
        <v>385</v>
      </c>
      <c r="G215" s="259">
        <v>0</v>
      </c>
      <c r="H215" s="259">
        <v>0</v>
      </c>
      <c r="I215" s="259" t="s">
        <v>367</v>
      </c>
      <c r="J215" s="249"/>
      <c r="K215" s="252"/>
      <c r="L215" s="254">
        <v>0</v>
      </c>
      <c r="M215" s="485"/>
      <c r="N215" s="473"/>
      <c r="O215" s="489"/>
      <c r="P215" s="355"/>
    </row>
    <row r="216" spans="1:17" ht="20.100000000000001" hidden="1" customHeight="1" x14ac:dyDescent="0.2">
      <c r="A216" s="248">
        <v>1</v>
      </c>
      <c r="B216" s="13">
        <v>3</v>
      </c>
      <c r="C216" s="13">
        <v>3</v>
      </c>
      <c r="D216" s="13">
        <v>0</v>
      </c>
      <c r="E216" s="13" t="s">
        <v>366</v>
      </c>
      <c r="F216" s="13" t="s">
        <v>366</v>
      </c>
      <c r="G216" s="13">
        <v>0</v>
      </c>
      <c r="H216" s="13">
        <v>0</v>
      </c>
      <c r="I216" s="13" t="s">
        <v>367</v>
      </c>
      <c r="J216" s="249"/>
      <c r="K216" s="252"/>
      <c r="L216" s="253">
        <f>+L217+L223</f>
        <v>0</v>
      </c>
      <c r="M216" s="485"/>
      <c r="N216" s="473"/>
      <c r="O216" s="489"/>
      <c r="P216" s="355"/>
    </row>
    <row r="217" spans="1:17" ht="20.100000000000001" hidden="1" customHeight="1" x14ac:dyDescent="0.2">
      <c r="A217" s="248">
        <v>1</v>
      </c>
      <c r="B217" s="13">
        <v>3</v>
      </c>
      <c r="C217" s="13">
        <v>3</v>
      </c>
      <c r="D217" s="13">
        <v>1</v>
      </c>
      <c r="E217" s="13" t="s">
        <v>366</v>
      </c>
      <c r="F217" s="13" t="s">
        <v>366</v>
      </c>
      <c r="G217" s="13">
        <v>0</v>
      </c>
      <c r="H217" s="13">
        <v>0</v>
      </c>
      <c r="I217" s="13" t="s">
        <v>367</v>
      </c>
      <c r="J217" s="249"/>
      <c r="K217" s="252"/>
      <c r="L217" s="253">
        <f>SUM(L218:L222)</f>
        <v>0</v>
      </c>
      <c r="M217" s="485"/>
      <c r="N217" s="473"/>
      <c r="O217" s="489"/>
      <c r="P217" s="355"/>
    </row>
    <row r="218" spans="1:17" ht="20.100000000000001" hidden="1" customHeight="1" x14ac:dyDescent="0.2">
      <c r="A218" s="258">
        <v>1</v>
      </c>
      <c r="B218" s="259">
        <v>3</v>
      </c>
      <c r="C218" s="259">
        <v>3</v>
      </c>
      <c r="D218" s="259">
        <v>1</v>
      </c>
      <c r="E218" s="259" t="s">
        <v>369</v>
      </c>
      <c r="F218" s="259" t="s">
        <v>366</v>
      </c>
      <c r="G218" s="259">
        <v>0</v>
      </c>
      <c r="H218" s="259">
        <v>0</v>
      </c>
      <c r="I218" s="259" t="s">
        <v>367</v>
      </c>
      <c r="J218" s="249"/>
      <c r="K218" s="252"/>
      <c r="L218" s="254">
        <v>0</v>
      </c>
      <c r="M218" s="485"/>
      <c r="N218" s="473"/>
      <c r="O218" s="489"/>
      <c r="P218" s="355"/>
    </row>
    <row r="219" spans="1:17" ht="20.100000000000001" hidden="1" customHeight="1" x14ac:dyDescent="0.2">
      <c r="A219" s="258">
        <v>1</v>
      </c>
      <c r="B219" s="259">
        <v>3</v>
      </c>
      <c r="C219" s="259">
        <v>3</v>
      </c>
      <c r="D219" s="259">
        <v>1</v>
      </c>
      <c r="E219" s="259" t="s">
        <v>370</v>
      </c>
      <c r="F219" s="259" t="s">
        <v>366</v>
      </c>
      <c r="G219" s="259">
        <v>0</v>
      </c>
      <c r="H219" s="259">
        <v>0</v>
      </c>
      <c r="I219" s="259" t="s">
        <v>367</v>
      </c>
      <c r="J219" s="249"/>
      <c r="K219" s="252"/>
      <c r="L219" s="254">
        <v>0</v>
      </c>
      <c r="M219" s="485"/>
      <c r="N219" s="473"/>
      <c r="O219" s="489"/>
      <c r="P219" s="355"/>
    </row>
    <row r="220" spans="1:17" ht="20.100000000000001" hidden="1" customHeight="1" x14ac:dyDescent="0.2">
      <c r="A220" s="258">
        <v>1</v>
      </c>
      <c r="B220" s="259">
        <v>3</v>
      </c>
      <c r="C220" s="259">
        <v>3</v>
      </c>
      <c r="D220" s="259">
        <v>1</v>
      </c>
      <c r="E220" s="259" t="s">
        <v>306</v>
      </c>
      <c r="F220" s="259" t="s">
        <v>366</v>
      </c>
      <c r="G220" s="259">
        <v>0</v>
      </c>
      <c r="H220" s="259">
        <v>0</v>
      </c>
      <c r="I220" s="259" t="s">
        <v>367</v>
      </c>
      <c r="J220" s="249"/>
      <c r="K220" s="252"/>
      <c r="L220" s="254">
        <v>0</v>
      </c>
      <c r="M220" s="485"/>
      <c r="N220" s="473"/>
      <c r="O220" s="489"/>
      <c r="P220" s="355"/>
    </row>
    <row r="221" spans="1:17" ht="20.100000000000001" hidden="1" customHeight="1" x14ac:dyDescent="0.2">
      <c r="A221" s="258">
        <v>1</v>
      </c>
      <c r="B221" s="259">
        <v>3</v>
      </c>
      <c r="C221" s="259">
        <v>3</v>
      </c>
      <c r="D221" s="259">
        <v>1</v>
      </c>
      <c r="E221" s="259" t="s">
        <v>385</v>
      </c>
      <c r="F221" s="259" t="s">
        <v>366</v>
      </c>
      <c r="G221" s="259">
        <v>0</v>
      </c>
      <c r="H221" s="259">
        <v>0</v>
      </c>
      <c r="I221" s="259" t="s">
        <v>367</v>
      </c>
      <c r="J221" s="249"/>
      <c r="K221" s="252"/>
      <c r="L221" s="254">
        <v>0</v>
      </c>
      <c r="M221" s="485"/>
      <c r="N221" s="473"/>
      <c r="O221" s="489"/>
      <c r="P221" s="355"/>
    </row>
    <row r="222" spans="1:17" ht="20.100000000000001" hidden="1" customHeight="1" x14ac:dyDescent="0.2">
      <c r="A222" s="258">
        <v>1</v>
      </c>
      <c r="B222" s="259">
        <v>3</v>
      </c>
      <c r="C222" s="259">
        <v>3</v>
      </c>
      <c r="D222" s="259">
        <v>1</v>
      </c>
      <c r="E222" s="259" t="s">
        <v>339</v>
      </c>
      <c r="F222" s="259" t="s">
        <v>366</v>
      </c>
      <c r="G222" s="259">
        <v>0</v>
      </c>
      <c r="H222" s="259">
        <v>0</v>
      </c>
      <c r="I222" s="259" t="s">
        <v>367</v>
      </c>
      <c r="J222" s="249"/>
      <c r="K222" s="252"/>
      <c r="L222" s="254">
        <v>0</v>
      </c>
      <c r="M222" s="485"/>
      <c r="N222" s="473"/>
      <c r="O222" s="489"/>
      <c r="P222" s="355"/>
    </row>
    <row r="223" spans="1:17" ht="20.100000000000001" hidden="1" customHeight="1" x14ac:dyDescent="0.2">
      <c r="A223" s="248">
        <v>1</v>
      </c>
      <c r="B223" s="13">
        <v>3</v>
      </c>
      <c r="C223" s="13">
        <v>3</v>
      </c>
      <c r="D223" s="13">
        <v>2</v>
      </c>
      <c r="E223" s="13" t="s">
        <v>366</v>
      </c>
      <c r="F223" s="13" t="s">
        <v>366</v>
      </c>
      <c r="G223" s="13">
        <v>0</v>
      </c>
      <c r="H223" s="13">
        <v>0</v>
      </c>
      <c r="I223" s="13" t="s">
        <v>367</v>
      </c>
      <c r="J223" s="249"/>
      <c r="K223" s="252"/>
      <c r="L223" s="253">
        <f>+L224</f>
        <v>0</v>
      </c>
      <c r="M223" s="485"/>
      <c r="N223" s="473"/>
      <c r="O223" s="489"/>
      <c r="P223" s="355"/>
    </row>
    <row r="224" spans="1:17" ht="20.100000000000001" hidden="1" customHeight="1" x14ac:dyDescent="0.2">
      <c r="A224" s="258">
        <v>1</v>
      </c>
      <c r="B224" s="259">
        <v>3</v>
      </c>
      <c r="C224" s="259">
        <v>3</v>
      </c>
      <c r="D224" s="259">
        <v>2</v>
      </c>
      <c r="E224" s="259" t="s">
        <v>369</v>
      </c>
      <c r="F224" s="259" t="s">
        <v>366</v>
      </c>
      <c r="G224" s="259">
        <v>0</v>
      </c>
      <c r="H224" s="259">
        <v>0</v>
      </c>
      <c r="I224" s="259" t="s">
        <v>367</v>
      </c>
      <c r="J224" s="249"/>
      <c r="K224" s="252"/>
      <c r="L224" s="254">
        <v>0</v>
      </c>
      <c r="M224" s="485"/>
      <c r="N224" s="473"/>
      <c r="O224" s="489"/>
      <c r="P224" s="355"/>
    </row>
    <row r="225" spans="1:19" ht="20.100000000000001" hidden="1" customHeight="1" x14ac:dyDescent="0.2">
      <c r="A225" s="248">
        <v>1</v>
      </c>
      <c r="B225" s="13">
        <v>3</v>
      </c>
      <c r="C225" s="13">
        <v>4</v>
      </c>
      <c r="D225" s="13">
        <v>0</v>
      </c>
      <c r="E225" s="13" t="s">
        <v>366</v>
      </c>
      <c r="F225" s="13" t="s">
        <v>366</v>
      </c>
      <c r="G225" s="13">
        <v>0</v>
      </c>
      <c r="H225" s="13">
        <v>0</v>
      </c>
      <c r="I225" s="13" t="s">
        <v>367</v>
      </c>
      <c r="J225" s="249"/>
      <c r="K225" s="252"/>
      <c r="L225" s="253">
        <f>SUM(L226:L228)</f>
        <v>0</v>
      </c>
      <c r="M225" s="485"/>
      <c r="N225" s="473"/>
      <c r="O225" s="489"/>
      <c r="P225" s="355"/>
    </row>
    <row r="226" spans="1:19" ht="20.100000000000001" hidden="1" customHeight="1" x14ac:dyDescent="0.2">
      <c r="A226" s="258">
        <v>1</v>
      </c>
      <c r="B226" s="259">
        <v>3</v>
      </c>
      <c r="C226" s="259">
        <v>4</v>
      </c>
      <c r="D226" s="259">
        <v>1</v>
      </c>
      <c r="E226" s="259" t="s">
        <v>366</v>
      </c>
      <c r="F226" s="259" t="s">
        <v>366</v>
      </c>
      <c r="G226" s="259">
        <v>0</v>
      </c>
      <c r="H226" s="259">
        <v>0</v>
      </c>
      <c r="I226" s="259" t="s">
        <v>367</v>
      </c>
      <c r="J226" s="249"/>
      <c r="K226" s="252"/>
      <c r="L226" s="254">
        <v>0</v>
      </c>
      <c r="M226" s="485"/>
      <c r="N226" s="473"/>
      <c r="O226" s="489"/>
      <c r="P226" s="355"/>
    </row>
    <row r="227" spans="1:19" ht="20.100000000000001" hidden="1" customHeight="1" x14ac:dyDescent="0.2">
      <c r="A227" s="258">
        <v>1</v>
      </c>
      <c r="B227" s="259">
        <v>3</v>
      </c>
      <c r="C227" s="259">
        <v>4</v>
      </c>
      <c r="D227" s="259">
        <v>2</v>
      </c>
      <c r="E227" s="259" t="s">
        <v>366</v>
      </c>
      <c r="F227" s="259" t="s">
        <v>366</v>
      </c>
      <c r="G227" s="259">
        <v>0</v>
      </c>
      <c r="H227" s="259">
        <v>0</v>
      </c>
      <c r="I227" s="259" t="s">
        <v>367</v>
      </c>
      <c r="J227" s="249"/>
      <c r="K227" s="252"/>
      <c r="L227" s="254">
        <v>0</v>
      </c>
      <c r="M227" s="485"/>
      <c r="N227" s="473"/>
      <c r="O227" s="489"/>
      <c r="P227" s="355"/>
    </row>
    <row r="228" spans="1:19" ht="20.100000000000001" hidden="1" customHeight="1" x14ac:dyDescent="0.2">
      <c r="A228" s="258">
        <v>1</v>
      </c>
      <c r="B228" s="259">
        <v>3</v>
      </c>
      <c r="C228" s="259">
        <v>4</v>
      </c>
      <c r="D228" s="259" t="s">
        <v>409</v>
      </c>
      <c r="E228" s="259" t="s">
        <v>366</v>
      </c>
      <c r="F228" s="259" t="s">
        <v>366</v>
      </c>
      <c r="G228" s="259">
        <v>0</v>
      </c>
      <c r="H228" s="259">
        <v>0</v>
      </c>
      <c r="I228" s="259" t="s">
        <v>367</v>
      </c>
      <c r="J228" s="249"/>
      <c r="K228" s="252"/>
      <c r="L228" s="254">
        <v>0</v>
      </c>
      <c r="M228" s="485"/>
      <c r="N228" s="473"/>
      <c r="O228" s="489"/>
      <c r="P228" s="355"/>
    </row>
    <row r="229" spans="1:19" s="14" customFormat="1" ht="20.100000000000001" customHeight="1" x14ac:dyDescent="0.2">
      <c r="A229" s="248">
        <v>1</v>
      </c>
      <c r="B229" s="13">
        <v>3</v>
      </c>
      <c r="C229" s="13">
        <v>9</v>
      </c>
      <c r="D229" s="13">
        <v>0</v>
      </c>
      <c r="E229" s="13" t="s">
        <v>366</v>
      </c>
      <c r="F229" s="13" t="s">
        <v>366</v>
      </c>
      <c r="G229" s="13">
        <v>0</v>
      </c>
      <c r="H229" s="13">
        <v>0</v>
      </c>
      <c r="I229" s="13" t="s">
        <v>493</v>
      </c>
      <c r="J229" s="252"/>
      <c r="K229" s="252" t="s">
        <v>494</v>
      </c>
      <c r="L229" s="253">
        <f>L230+L231</f>
        <v>43110000</v>
      </c>
      <c r="M229" s="484"/>
      <c r="N229" s="473"/>
      <c r="O229" s="312"/>
      <c r="P229" s="462"/>
      <c r="Q229" s="494"/>
    </row>
    <row r="230" spans="1:19" ht="20.100000000000001" customHeight="1" x14ac:dyDescent="0.2">
      <c r="A230" s="258">
        <v>1</v>
      </c>
      <c r="B230" s="259">
        <v>3</v>
      </c>
      <c r="C230" s="259" t="s">
        <v>409</v>
      </c>
      <c r="D230" s="259" t="s">
        <v>409</v>
      </c>
      <c r="E230" s="259" t="s">
        <v>366</v>
      </c>
      <c r="F230" s="259" t="s">
        <v>366</v>
      </c>
      <c r="G230" s="259" t="s">
        <v>388</v>
      </c>
      <c r="H230" s="259">
        <v>0</v>
      </c>
      <c r="I230" s="259" t="s">
        <v>493</v>
      </c>
      <c r="J230" s="301" t="s">
        <v>495</v>
      </c>
      <c r="K230" s="249" t="s">
        <v>478</v>
      </c>
      <c r="L230" s="260">
        <f>'Consolidado Gastos'!F117</f>
        <v>29110000</v>
      </c>
      <c r="M230" s="485"/>
      <c r="N230" s="483">
        <v>29110000</v>
      </c>
      <c r="O230" s="487">
        <f>N230-L230</f>
        <v>0</v>
      </c>
      <c r="P230" s="437"/>
      <c r="Q230" s="498"/>
    </row>
    <row r="231" spans="1:19" ht="20.100000000000001" customHeight="1" x14ac:dyDescent="0.2">
      <c r="A231" s="258">
        <v>1</v>
      </c>
      <c r="B231" s="259">
        <v>3</v>
      </c>
      <c r="C231" s="259" t="s">
        <v>409</v>
      </c>
      <c r="D231" s="259" t="s">
        <v>409</v>
      </c>
      <c r="E231" s="259" t="s">
        <v>366</v>
      </c>
      <c r="F231" s="259" t="s">
        <v>366</v>
      </c>
      <c r="G231" s="259" t="s">
        <v>388</v>
      </c>
      <c r="H231" s="259">
        <v>0</v>
      </c>
      <c r="I231" s="259" t="s">
        <v>493</v>
      </c>
      <c r="J231" s="301" t="s">
        <v>666</v>
      </c>
      <c r="K231" s="249" t="s">
        <v>667</v>
      </c>
      <c r="L231" s="260">
        <f>+'Consolidado Gastos'!F132</f>
        <v>14000000</v>
      </c>
      <c r="M231" s="485"/>
      <c r="N231" s="473"/>
      <c r="O231" s="474"/>
      <c r="P231" s="437"/>
      <c r="Q231" s="498"/>
    </row>
    <row r="232" spans="1:19" s="14" customFormat="1" ht="20.100000000000001" customHeight="1" x14ac:dyDescent="0.2">
      <c r="A232" s="248">
        <v>1</v>
      </c>
      <c r="B232" s="13">
        <v>4</v>
      </c>
      <c r="C232" s="13">
        <v>0</v>
      </c>
      <c r="D232" s="13">
        <v>0</v>
      </c>
      <c r="E232" s="13" t="s">
        <v>366</v>
      </c>
      <c r="F232" s="13" t="s">
        <v>366</v>
      </c>
      <c r="G232" s="13">
        <v>0</v>
      </c>
      <c r="H232" s="13">
        <v>0</v>
      </c>
      <c r="I232" s="13" t="s">
        <v>367</v>
      </c>
      <c r="J232" s="252"/>
      <c r="K232" s="252" t="s">
        <v>227</v>
      </c>
      <c r="L232" s="253">
        <f>+L233+L245+L247</f>
        <v>3083095440</v>
      </c>
      <c r="M232" s="484"/>
      <c r="N232" s="473"/>
      <c r="O232" s="312"/>
      <c r="P232" s="493">
        <f>L232/L351</f>
        <v>0.37681877338912029</v>
      </c>
      <c r="Q232" s="492"/>
      <c r="R232" s="437"/>
    </row>
    <row r="233" spans="1:19" s="14" customFormat="1" ht="20.100000000000001" customHeight="1" x14ac:dyDescent="0.2">
      <c r="A233" s="248" t="s">
        <v>93</v>
      </c>
      <c r="B233" s="13" t="s">
        <v>408</v>
      </c>
      <c r="C233" s="13" t="s">
        <v>93</v>
      </c>
      <c r="D233" s="13" t="s">
        <v>388</v>
      </c>
      <c r="E233" s="13" t="s">
        <v>366</v>
      </c>
      <c r="F233" s="13" t="s">
        <v>366</v>
      </c>
      <c r="G233" s="13" t="s">
        <v>388</v>
      </c>
      <c r="H233" s="13" t="s">
        <v>388</v>
      </c>
      <c r="I233" s="13" t="s">
        <v>367</v>
      </c>
      <c r="J233" s="252"/>
      <c r="K233" s="252" t="s">
        <v>32</v>
      </c>
      <c r="L233" s="253">
        <f>+L234</f>
        <v>3078095440</v>
      </c>
      <c r="M233" s="484"/>
      <c r="N233" s="473"/>
      <c r="O233" s="312"/>
      <c r="P233" s="462">
        <f>+L232/L15</f>
        <v>0.4897975776237396</v>
      </c>
      <c r="Q233" s="494"/>
    </row>
    <row r="234" spans="1:19" s="14" customFormat="1" ht="20.100000000000001" customHeight="1" x14ac:dyDescent="0.2">
      <c r="A234" s="248" t="s">
        <v>93</v>
      </c>
      <c r="B234" s="13" t="s">
        <v>408</v>
      </c>
      <c r="C234" s="13" t="s">
        <v>93</v>
      </c>
      <c r="D234" s="13" t="s">
        <v>300</v>
      </c>
      <c r="E234" s="13" t="s">
        <v>366</v>
      </c>
      <c r="F234" s="13" t="s">
        <v>366</v>
      </c>
      <c r="G234" s="13" t="s">
        <v>388</v>
      </c>
      <c r="H234" s="13" t="s">
        <v>388</v>
      </c>
      <c r="I234" s="13" t="s">
        <v>493</v>
      </c>
      <c r="J234" s="252"/>
      <c r="K234" s="252" t="s">
        <v>33</v>
      </c>
      <c r="L234" s="254">
        <f>SUM(L235:L239)</f>
        <v>3078095440</v>
      </c>
      <c r="M234" s="484"/>
      <c r="N234" s="473"/>
      <c r="O234" s="312"/>
      <c r="P234" s="462"/>
      <c r="Q234" s="494"/>
    </row>
    <row r="235" spans="1:19" ht="20.100000000000001" hidden="1" customHeight="1" x14ac:dyDescent="0.2">
      <c r="A235" s="258" t="s">
        <v>93</v>
      </c>
      <c r="B235" s="259" t="s">
        <v>408</v>
      </c>
      <c r="C235" s="259" t="s">
        <v>93</v>
      </c>
      <c r="D235" s="259" t="s">
        <v>300</v>
      </c>
      <c r="E235" s="259" t="s">
        <v>366</v>
      </c>
      <c r="F235" s="259" t="s">
        <v>366</v>
      </c>
      <c r="G235" s="259" t="s">
        <v>388</v>
      </c>
      <c r="H235" s="259" t="s">
        <v>388</v>
      </c>
      <c r="I235" s="259" t="s">
        <v>493</v>
      </c>
      <c r="J235" s="301" t="s">
        <v>446</v>
      </c>
      <c r="K235" s="350" t="s">
        <v>577</v>
      </c>
      <c r="L235" s="260">
        <f>'Consolidado Gastos'!F193</f>
        <v>0</v>
      </c>
      <c r="M235" s="485"/>
      <c r="N235" s="483">
        <v>0</v>
      </c>
      <c r="O235" s="487">
        <f>N235-L235</f>
        <v>0</v>
      </c>
      <c r="P235" s="355"/>
    </row>
    <row r="236" spans="1:19" ht="20.100000000000001" customHeight="1" x14ac:dyDescent="0.2">
      <c r="A236" s="258" t="s">
        <v>93</v>
      </c>
      <c r="B236" s="259" t="s">
        <v>408</v>
      </c>
      <c r="C236" s="259" t="s">
        <v>93</v>
      </c>
      <c r="D236" s="259" t="s">
        <v>300</v>
      </c>
      <c r="E236" s="259" t="s">
        <v>366</v>
      </c>
      <c r="F236" s="259" t="s">
        <v>366</v>
      </c>
      <c r="G236" s="259" t="s">
        <v>388</v>
      </c>
      <c r="H236" s="259" t="s">
        <v>388</v>
      </c>
      <c r="I236" s="259" t="s">
        <v>493</v>
      </c>
      <c r="J236" s="301" t="s">
        <v>496</v>
      </c>
      <c r="K236" s="349" t="s">
        <v>578</v>
      </c>
      <c r="L236" s="260">
        <f>'Consolidado Gastos'!F389</f>
        <v>1644000000</v>
      </c>
      <c r="M236" s="485"/>
      <c r="N236" s="483">
        <v>1644000000</v>
      </c>
      <c r="O236" s="487">
        <f>N236-L236</f>
        <v>0</v>
      </c>
      <c r="P236" s="493">
        <f>+L236/L232</f>
        <v>0.53323033035915357</v>
      </c>
      <c r="Q236" s="498"/>
    </row>
    <row r="237" spans="1:19" ht="20.100000000000001" customHeight="1" x14ac:dyDescent="0.2">
      <c r="A237" s="258" t="s">
        <v>93</v>
      </c>
      <c r="B237" s="259" t="s">
        <v>408</v>
      </c>
      <c r="C237" s="259" t="s">
        <v>93</v>
      </c>
      <c r="D237" s="259" t="s">
        <v>300</v>
      </c>
      <c r="E237" s="259" t="s">
        <v>366</v>
      </c>
      <c r="F237" s="259" t="s">
        <v>366</v>
      </c>
      <c r="G237" s="259" t="s">
        <v>388</v>
      </c>
      <c r="H237" s="259" t="s">
        <v>388</v>
      </c>
      <c r="I237" s="259" t="s">
        <v>493</v>
      </c>
      <c r="J237" s="301" t="s">
        <v>546</v>
      </c>
      <c r="K237" s="261" t="s">
        <v>547</v>
      </c>
      <c r="L237" s="260">
        <f>'Consolidado Gastos'!F366+'Consolidado Gastos'!F306+'Consolidado Gastos'!F224+'Consolidado Gastos'!F431+'Consolidado Gastos'!F229+'Gastos 631'!F158+'Gastos 631'!F216+'Gastos 631'!F217+'Gastos 631'!F220+'Gastos 631'!F221+'Gastos 631'!F222+'Consolidado Gastos'!F85+'Consolidado Gastos'!F87+'Consolidado Gastos'!F227+'Consolidado Gastos'!F284+'Consolidado Gastos'!F285+'Consolidado Gastos'!F305+'Consolidado Gastos'!F309+'Consolidado Gastos'!F312+'Consolidado Gastos'!F313+'Consolidado Gastos'!F310+'Consolidado Gastos'!F354+'Consolidado Gastos'!F121+'Consolidado Gastos'!F123+'Consolidado Gastos'!F165+'Consolidado Gastos'!F166+'Consolidado Gastos'!F228+'Consolidado Gastos'!F242+'Consolidado Gastos'!F307+'Consolidado Gastos'!F352+'Consolidado Gastos'!F356+'Consolidado Gastos'!F357+'Consolidado Gastos'!F194+'Consolidado Gastos'!F119+'Consolidado Gastos'!F86+'Consolidado Gastos'!F118+'Consolidado Gastos'!F120+'Consolidado Gastos'!F122+'Consolidado Gastos'!F164+'Consolidado Gastos'!F226+'Consolidado Gastos'!F308+'Consolidado Gastos'!F311+'Consolidado Gastos'!F351+'Consolidado Gastos'!F353+'Consolidado Gastos'!F355+'Consolidado Gastos'!F358+'Gastos 630'!F210+'Consolidado Gastos'!F405</f>
        <v>960000000</v>
      </c>
      <c r="M237" s="485"/>
      <c r="N237" s="483">
        <v>960000000</v>
      </c>
      <c r="O237" s="487">
        <f>N237-L237</f>
        <v>0</v>
      </c>
      <c r="P237" s="462">
        <f>+L237/L232</f>
        <v>0.3113753753922065</v>
      </c>
      <c r="Q237" s="498"/>
      <c r="R237" s="3"/>
      <c r="S237" s="3"/>
    </row>
    <row r="238" spans="1:19" ht="20.100000000000001" hidden="1" customHeight="1" x14ac:dyDescent="0.2">
      <c r="A238" s="258" t="s">
        <v>93</v>
      </c>
      <c r="B238" s="259" t="s">
        <v>408</v>
      </c>
      <c r="C238" s="259" t="s">
        <v>93</v>
      </c>
      <c r="D238" s="259" t="s">
        <v>300</v>
      </c>
      <c r="E238" s="259" t="s">
        <v>366</v>
      </c>
      <c r="F238" s="259" t="s">
        <v>366</v>
      </c>
      <c r="G238" s="259" t="s">
        <v>388</v>
      </c>
      <c r="H238" s="259" t="s">
        <v>388</v>
      </c>
      <c r="I238" s="259" t="s">
        <v>493</v>
      </c>
      <c r="J238" s="301" t="s">
        <v>3</v>
      </c>
      <c r="K238" s="349" t="s">
        <v>576</v>
      </c>
      <c r="L238" s="260">
        <f>'Consolidado Gastos'!F432</f>
        <v>0</v>
      </c>
      <c r="M238" s="485"/>
      <c r="N238" s="483">
        <v>0</v>
      </c>
      <c r="O238" s="487">
        <f>N238-L238</f>
        <v>0</v>
      </c>
      <c r="P238" s="462"/>
      <c r="Q238" s="498"/>
      <c r="R238" s="436"/>
    </row>
    <row r="239" spans="1:19" ht="20.100000000000001" customHeight="1" x14ac:dyDescent="0.2">
      <c r="A239" s="258" t="s">
        <v>93</v>
      </c>
      <c r="B239" s="259" t="s">
        <v>408</v>
      </c>
      <c r="C239" s="259" t="s">
        <v>93</v>
      </c>
      <c r="D239" s="259" t="s">
        <v>300</v>
      </c>
      <c r="E239" s="259" t="s">
        <v>366</v>
      </c>
      <c r="F239" s="259" t="s">
        <v>366</v>
      </c>
      <c r="G239" s="259" t="s">
        <v>388</v>
      </c>
      <c r="H239" s="259" t="s">
        <v>388</v>
      </c>
      <c r="I239" s="259" t="s">
        <v>493</v>
      </c>
      <c r="J239" s="301" t="s">
        <v>473</v>
      </c>
      <c r="K239" s="349" t="s">
        <v>654</v>
      </c>
      <c r="L239" s="260">
        <f>+'Consolidado Gastos'!F96+'Consolidado Gastos'!F97+'Consolidado Gastos'!F130+'Consolidado Gastos'!F131+'Consolidado Gastos'!F156+'Consolidado Gastos'!F171+'Consolidado Gastos'!F245+'Consolidado Gastos'!F196</f>
        <v>474095440</v>
      </c>
      <c r="M239" s="485"/>
      <c r="N239" s="473">
        <v>0</v>
      </c>
      <c r="O239" s="474">
        <f>N239-L239</f>
        <v>-474095440</v>
      </c>
      <c r="P239" s="493">
        <f>+L239/L232</f>
        <v>0.15377254750180552</v>
      </c>
      <c r="Q239" s="498"/>
      <c r="R239" s="436"/>
    </row>
    <row r="240" spans="1:19" s="14" customFormat="1" ht="20.100000000000001" hidden="1" customHeight="1" x14ac:dyDescent="0.2">
      <c r="A240" s="248" t="s">
        <v>93</v>
      </c>
      <c r="B240" s="13" t="s">
        <v>408</v>
      </c>
      <c r="C240" s="13" t="s">
        <v>93</v>
      </c>
      <c r="D240" s="13" t="s">
        <v>387</v>
      </c>
      <c r="E240" s="13" t="s">
        <v>366</v>
      </c>
      <c r="F240" s="13" t="s">
        <v>366</v>
      </c>
      <c r="G240" s="13" t="s">
        <v>388</v>
      </c>
      <c r="H240" s="13" t="s">
        <v>388</v>
      </c>
      <c r="I240" s="13" t="s">
        <v>367</v>
      </c>
      <c r="J240" s="252"/>
      <c r="K240" s="255"/>
      <c r="L240" s="254" t="e">
        <f>+L241</f>
        <v>#REF!</v>
      </c>
      <c r="M240" s="484"/>
      <c r="N240" s="473"/>
      <c r="O240" s="489"/>
      <c r="P240" s="462"/>
      <c r="Q240" s="494"/>
    </row>
    <row r="241" spans="1:18" ht="20.100000000000001" hidden="1" customHeight="1" x14ac:dyDescent="0.2">
      <c r="A241" s="258" t="s">
        <v>93</v>
      </c>
      <c r="B241" s="259" t="s">
        <v>408</v>
      </c>
      <c r="C241" s="259" t="s">
        <v>93</v>
      </c>
      <c r="D241" s="259" t="s">
        <v>387</v>
      </c>
      <c r="E241" s="259" t="s">
        <v>366</v>
      </c>
      <c r="F241" s="259" t="s">
        <v>366</v>
      </c>
      <c r="G241" s="259" t="s">
        <v>388</v>
      </c>
      <c r="H241" s="259" t="s">
        <v>388</v>
      </c>
      <c r="I241" s="259" t="s">
        <v>415</v>
      </c>
      <c r="J241" s="249"/>
      <c r="K241" s="262"/>
      <c r="L241" s="260" t="e">
        <f>+#REF!</f>
        <v>#REF!</v>
      </c>
      <c r="M241" s="485"/>
      <c r="N241" s="473"/>
      <c r="O241" s="489"/>
      <c r="P241" s="462"/>
    </row>
    <row r="242" spans="1:18" s="14" customFormat="1" ht="20.100000000000001" hidden="1" customHeight="1" x14ac:dyDescent="0.2">
      <c r="A242" s="248" t="s">
        <v>93</v>
      </c>
      <c r="B242" s="13" t="s">
        <v>408</v>
      </c>
      <c r="C242" s="13" t="s">
        <v>93</v>
      </c>
      <c r="D242" s="13" t="s">
        <v>408</v>
      </c>
      <c r="E242" s="13" t="s">
        <v>366</v>
      </c>
      <c r="F242" s="13" t="s">
        <v>366</v>
      </c>
      <c r="G242" s="13" t="s">
        <v>388</v>
      </c>
      <c r="H242" s="13" t="s">
        <v>388</v>
      </c>
      <c r="I242" s="13" t="s">
        <v>367</v>
      </c>
      <c r="J242" s="252"/>
      <c r="K242" s="255"/>
      <c r="L242" s="254">
        <v>0</v>
      </c>
      <c r="M242" s="484"/>
      <c r="N242" s="473"/>
      <c r="O242" s="489"/>
      <c r="P242" s="493"/>
      <c r="Q242" s="494"/>
    </row>
    <row r="243" spans="1:18" s="14" customFormat="1" ht="20.100000000000001" hidden="1" customHeight="1" x14ac:dyDescent="0.2">
      <c r="A243" s="248" t="s">
        <v>93</v>
      </c>
      <c r="B243" s="13" t="s">
        <v>408</v>
      </c>
      <c r="C243" s="13" t="s">
        <v>93</v>
      </c>
      <c r="D243" s="13" t="s">
        <v>26</v>
      </c>
      <c r="E243" s="13" t="s">
        <v>366</v>
      </c>
      <c r="F243" s="13" t="s">
        <v>366</v>
      </c>
      <c r="G243" s="13" t="s">
        <v>388</v>
      </c>
      <c r="H243" s="13" t="s">
        <v>388</v>
      </c>
      <c r="I243" s="13" t="s">
        <v>367</v>
      </c>
      <c r="J243" s="252"/>
      <c r="K243" s="255"/>
      <c r="L243" s="254">
        <v>0</v>
      </c>
      <c r="M243" s="484"/>
      <c r="N243" s="473"/>
      <c r="O243" s="489"/>
      <c r="P243" s="462"/>
      <c r="Q243" s="494"/>
    </row>
    <row r="244" spans="1:18" s="14" customFormat="1" ht="20.100000000000001" hidden="1" customHeight="1" x14ac:dyDescent="0.2">
      <c r="A244" s="248" t="s">
        <v>93</v>
      </c>
      <c r="B244" s="13" t="s">
        <v>408</v>
      </c>
      <c r="C244" s="13" t="s">
        <v>93</v>
      </c>
      <c r="D244" s="13" t="s">
        <v>27</v>
      </c>
      <c r="E244" s="13" t="s">
        <v>366</v>
      </c>
      <c r="F244" s="13" t="s">
        <v>366</v>
      </c>
      <c r="G244" s="13" t="s">
        <v>388</v>
      </c>
      <c r="H244" s="13" t="s">
        <v>388</v>
      </c>
      <c r="I244" s="13" t="s">
        <v>367</v>
      </c>
      <c r="J244" s="252"/>
      <c r="K244" s="255"/>
      <c r="L244" s="256">
        <v>0</v>
      </c>
      <c r="M244" s="484"/>
      <c r="N244" s="473"/>
      <c r="O244" s="489"/>
      <c r="P244" s="462"/>
      <c r="Q244" s="494"/>
    </row>
    <row r="245" spans="1:18" s="14" customFormat="1" ht="20.100000000000001" hidden="1" customHeight="1" x14ac:dyDescent="0.2">
      <c r="A245" s="248" t="s">
        <v>93</v>
      </c>
      <c r="B245" s="13" t="s">
        <v>408</v>
      </c>
      <c r="C245" s="13" t="s">
        <v>300</v>
      </c>
      <c r="D245" s="13" t="s">
        <v>388</v>
      </c>
      <c r="E245" s="13" t="s">
        <v>366</v>
      </c>
      <c r="F245" s="13" t="s">
        <v>366</v>
      </c>
      <c r="G245" s="13" t="s">
        <v>388</v>
      </c>
      <c r="H245" s="13" t="s">
        <v>388</v>
      </c>
      <c r="I245" s="13" t="s">
        <v>367</v>
      </c>
      <c r="J245" s="252"/>
      <c r="K245" s="252" t="s">
        <v>426</v>
      </c>
      <c r="L245" s="253">
        <f>+L246</f>
        <v>0</v>
      </c>
      <c r="M245" s="484"/>
      <c r="N245" s="473"/>
      <c r="O245" s="489"/>
      <c r="P245" s="493"/>
      <c r="Q245" s="494"/>
    </row>
    <row r="246" spans="1:18" s="14" customFormat="1" ht="20.100000000000001" hidden="1" customHeight="1" x14ac:dyDescent="0.2">
      <c r="A246" s="258" t="s">
        <v>93</v>
      </c>
      <c r="B246" s="259" t="s">
        <v>408</v>
      </c>
      <c r="C246" s="259" t="s">
        <v>300</v>
      </c>
      <c r="D246" s="259" t="s">
        <v>388</v>
      </c>
      <c r="E246" s="259" t="s">
        <v>366</v>
      </c>
      <c r="F246" s="259" t="s">
        <v>366</v>
      </c>
      <c r="G246" s="259" t="s">
        <v>388</v>
      </c>
      <c r="H246" s="259" t="s">
        <v>388</v>
      </c>
      <c r="I246" s="259" t="s">
        <v>473</v>
      </c>
      <c r="J246" s="249"/>
      <c r="K246" s="249" t="s">
        <v>474</v>
      </c>
      <c r="L246" s="260">
        <v>0</v>
      </c>
      <c r="M246" s="484"/>
      <c r="N246" s="473"/>
      <c r="O246" s="489"/>
      <c r="P246" s="462"/>
      <c r="Q246" s="494"/>
    </row>
    <row r="247" spans="1:18" s="14" customFormat="1" ht="20.100000000000001" customHeight="1" x14ac:dyDescent="0.2">
      <c r="A247" s="248" t="s">
        <v>93</v>
      </c>
      <c r="B247" s="13" t="s">
        <v>408</v>
      </c>
      <c r="C247" s="13" t="s">
        <v>387</v>
      </c>
      <c r="D247" s="13" t="s">
        <v>388</v>
      </c>
      <c r="E247" s="13" t="s">
        <v>366</v>
      </c>
      <c r="F247" s="13" t="s">
        <v>366</v>
      </c>
      <c r="G247" s="13" t="s">
        <v>388</v>
      </c>
      <c r="H247" s="13" t="s">
        <v>388</v>
      </c>
      <c r="I247" s="13" t="s">
        <v>367</v>
      </c>
      <c r="J247" s="252"/>
      <c r="K247" s="252" t="s">
        <v>28</v>
      </c>
      <c r="L247" s="253">
        <f>L248</f>
        <v>5000000</v>
      </c>
      <c r="M247" s="484"/>
      <c r="N247" s="473"/>
      <c r="O247" s="312"/>
      <c r="P247" s="462">
        <f>L247/L351</f>
        <v>6.1110461988993811E-4</v>
      </c>
      <c r="Q247" s="494"/>
      <c r="R247" s="3"/>
    </row>
    <row r="248" spans="1:18" s="14" customFormat="1" ht="20.100000000000001" customHeight="1" x14ac:dyDescent="0.2">
      <c r="A248" s="248" t="s">
        <v>93</v>
      </c>
      <c r="B248" s="13" t="s">
        <v>408</v>
      </c>
      <c r="C248" s="13" t="s">
        <v>387</v>
      </c>
      <c r="D248" s="13" t="s">
        <v>93</v>
      </c>
      <c r="E248" s="13" t="s">
        <v>366</v>
      </c>
      <c r="F248" s="13" t="s">
        <v>366</v>
      </c>
      <c r="G248" s="13" t="s">
        <v>388</v>
      </c>
      <c r="H248" s="13" t="s">
        <v>388</v>
      </c>
      <c r="I248" s="13" t="s">
        <v>493</v>
      </c>
      <c r="J248" s="252"/>
      <c r="K248" s="252" t="s">
        <v>29</v>
      </c>
      <c r="L248" s="253">
        <f>SUM(L250:L252)</f>
        <v>5000000</v>
      </c>
      <c r="M248" s="484"/>
      <c r="N248" s="473"/>
      <c r="O248" s="312"/>
      <c r="P248" s="493"/>
      <c r="Q248" s="494"/>
      <c r="R248" s="436"/>
    </row>
    <row r="249" spans="1:18" ht="20.100000000000001" hidden="1" customHeight="1" x14ac:dyDescent="0.2">
      <c r="A249" s="258" t="s">
        <v>93</v>
      </c>
      <c r="B249" s="259" t="s">
        <v>408</v>
      </c>
      <c r="C249" s="259" t="s">
        <v>387</v>
      </c>
      <c r="D249" s="259" t="s">
        <v>93</v>
      </c>
      <c r="E249" s="259" t="s">
        <v>366</v>
      </c>
      <c r="F249" s="259" t="s">
        <v>366</v>
      </c>
      <c r="G249" s="259" t="s">
        <v>388</v>
      </c>
      <c r="H249" s="259" t="s">
        <v>388</v>
      </c>
      <c r="I249" s="259" t="s">
        <v>416</v>
      </c>
      <c r="J249" s="249"/>
      <c r="K249" s="249"/>
      <c r="L249" s="260" t="e">
        <f>+#REF!</f>
        <v>#REF!</v>
      </c>
      <c r="M249" s="485"/>
      <c r="N249" s="473"/>
      <c r="O249" s="489"/>
      <c r="P249" s="462"/>
      <c r="R249" s="3"/>
    </row>
    <row r="250" spans="1:18" ht="20.100000000000001" customHeight="1" x14ac:dyDescent="0.2">
      <c r="A250" s="258" t="s">
        <v>93</v>
      </c>
      <c r="B250" s="259" t="s">
        <v>408</v>
      </c>
      <c r="C250" s="259" t="s">
        <v>387</v>
      </c>
      <c r="D250" s="259" t="s">
        <v>93</v>
      </c>
      <c r="E250" s="259" t="s">
        <v>366</v>
      </c>
      <c r="F250" s="259" t="s">
        <v>366</v>
      </c>
      <c r="G250" s="259" t="s">
        <v>388</v>
      </c>
      <c r="H250" s="259" t="s">
        <v>388</v>
      </c>
      <c r="I250" s="259" t="s">
        <v>493</v>
      </c>
      <c r="J250" s="301" t="s">
        <v>497</v>
      </c>
      <c r="K250" s="249" t="s">
        <v>440</v>
      </c>
      <c r="L250" s="260">
        <f>'Consolidado Gastos'!F150+'Consolidado Gastos'!F167+'Consolidado Gastos'!F424</f>
        <v>5000000</v>
      </c>
      <c r="M250" s="485"/>
      <c r="N250" s="483">
        <v>5000000</v>
      </c>
      <c r="O250" s="487">
        <f>N250-L250</f>
        <v>0</v>
      </c>
      <c r="P250" s="462"/>
      <c r="Q250" s="498"/>
      <c r="R250" s="436"/>
    </row>
    <row r="251" spans="1:18" ht="20.100000000000001" hidden="1" customHeight="1" x14ac:dyDescent="0.2">
      <c r="A251" s="258" t="s">
        <v>93</v>
      </c>
      <c r="B251" s="259" t="s">
        <v>408</v>
      </c>
      <c r="C251" s="259" t="s">
        <v>387</v>
      </c>
      <c r="D251" s="259" t="s">
        <v>93</v>
      </c>
      <c r="E251" s="259" t="s">
        <v>366</v>
      </c>
      <c r="F251" s="259" t="s">
        <v>366</v>
      </c>
      <c r="G251" s="259" t="s">
        <v>388</v>
      </c>
      <c r="H251" s="259" t="s">
        <v>388</v>
      </c>
      <c r="I251" s="259" t="s">
        <v>493</v>
      </c>
      <c r="J251" s="301" t="s">
        <v>625</v>
      </c>
      <c r="K251" s="249" t="s">
        <v>626</v>
      </c>
      <c r="L251" s="260">
        <f>+'Gastos 631'!F83+'Consolidado Gastos'!F129+'Consolidado Gastos'!F170+'Consolidado Gastos'!F155+'Consolidado Gastos'!F322</f>
        <v>0</v>
      </c>
      <c r="M251" s="485"/>
      <c r="N251" s="483">
        <v>0</v>
      </c>
      <c r="O251" s="487">
        <f>N251-L251</f>
        <v>0</v>
      </c>
      <c r="P251" s="493">
        <f>+L251/1000</f>
        <v>0</v>
      </c>
      <c r="Q251" s="498"/>
      <c r="R251" s="3"/>
    </row>
    <row r="252" spans="1:18" ht="20.100000000000001" hidden="1" customHeight="1" x14ac:dyDescent="0.2">
      <c r="A252" s="258" t="s">
        <v>93</v>
      </c>
      <c r="B252" s="259" t="s">
        <v>408</v>
      </c>
      <c r="C252" s="259" t="s">
        <v>387</v>
      </c>
      <c r="D252" s="259" t="s">
        <v>93</v>
      </c>
      <c r="E252" s="259" t="s">
        <v>366</v>
      </c>
      <c r="F252" s="259" t="s">
        <v>366</v>
      </c>
      <c r="G252" s="259" t="s">
        <v>388</v>
      </c>
      <c r="H252" s="259" t="s">
        <v>388</v>
      </c>
      <c r="I252" s="259" t="s">
        <v>427</v>
      </c>
      <c r="J252" s="249"/>
      <c r="K252" s="249" t="s">
        <v>430</v>
      </c>
      <c r="L252" s="260">
        <v>0</v>
      </c>
      <c r="M252" s="485"/>
      <c r="N252" s="473"/>
      <c r="O252" s="489"/>
      <c r="P252" s="462"/>
    </row>
    <row r="253" spans="1:18" ht="20.100000000000001" hidden="1" customHeight="1" x14ac:dyDescent="0.2">
      <c r="A253" s="248" t="s">
        <v>93</v>
      </c>
      <c r="B253" s="13" t="s">
        <v>408</v>
      </c>
      <c r="C253" s="13" t="s">
        <v>387</v>
      </c>
      <c r="D253" s="13" t="s">
        <v>300</v>
      </c>
      <c r="E253" s="13" t="s">
        <v>366</v>
      </c>
      <c r="F253" s="13" t="s">
        <v>366</v>
      </c>
      <c r="G253" s="13" t="s">
        <v>388</v>
      </c>
      <c r="H253" s="13" t="s">
        <v>388</v>
      </c>
      <c r="I253" s="13" t="s">
        <v>367</v>
      </c>
      <c r="J253" s="252"/>
      <c r="K253" s="252" t="s">
        <v>439</v>
      </c>
      <c r="L253" s="260" t="e">
        <f>SUM(L254:L255)</f>
        <v>#REF!</v>
      </c>
      <c r="M253" s="485"/>
      <c r="N253" s="473"/>
      <c r="O253" s="489"/>
      <c r="P253" s="462"/>
    </row>
    <row r="254" spans="1:18" ht="20.100000000000001" hidden="1" customHeight="1" x14ac:dyDescent="0.2">
      <c r="A254" s="258" t="s">
        <v>93</v>
      </c>
      <c r="B254" s="259" t="s">
        <v>408</v>
      </c>
      <c r="C254" s="259" t="s">
        <v>387</v>
      </c>
      <c r="D254" s="259" t="s">
        <v>300</v>
      </c>
      <c r="E254" s="259" t="s">
        <v>366</v>
      </c>
      <c r="F254" s="259" t="s">
        <v>366</v>
      </c>
      <c r="G254" s="259" t="s">
        <v>388</v>
      </c>
      <c r="H254" s="259" t="s">
        <v>388</v>
      </c>
      <c r="I254" s="259" t="s">
        <v>428</v>
      </c>
      <c r="J254" s="249"/>
      <c r="K254" s="249" t="s">
        <v>431</v>
      </c>
      <c r="L254" s="260" t="e">
        <f>+#REF!+#REF!+#REF!+#REF!+#REF!+#REF!+#REF!+#REF!+#REF!+#REF!+#REF!+#REF!+#REF!+#REF!+#REF!+#REF!+#REF!</f>
        <v>#REF!</v>
      </c>
      <c r="M254" s="485"/>
      <c r="N254" s="473"/>
      <c r="O254" s="489"/>
      <c r="P254" s="493"/>
    </row>
    <row r="255" spans="1:18" ht="20.100000000000001" hidden="1" customHeight="1" x14ac:dyDescent="0.2">
      <c r="A255" s="258" t="s">
        <v>93</v>
      </c>
      <c r="B255" s="259" t="s">
        <v>408</v>
      </c>
      <c r="C255" s="259" t="s">
        <v>387</v>
      </c>
      <c r="D255" s="259" t="s">
        <v>300</v>
      </c>
      <c r="E255" s="259" t="s">
        <v>366</v>
      </c>
      <c r="F255" s="259" t="s">
        <v>366</v>
      </c>
      <c r="G255" s="259" t="s">
        <v>388</v>
      </c>
      <c r="H255" s="259" t="s">
        <v>388</v>
      </c>
      <c r="I255" s="259" t="s">
        <v>429</v>
      </c>
      <c r="J255" s="249"/>
      <c r="K255" s="249" t="s">
        <v>432</v>
      </c>
      <c r="L255" s="260">
        <v>0</v>
      </c>
      <c r="M255" s="485"/>
      <c r="N255" s="473"/>
      <c r="O255" s="489"/>
      <c r="P255" s="462"/>
    </row>
    <row r="256" spans="1:18" ht="20.100000000000001" hidden="1" customHeight="1" x14ac:dyDescent="0.2">
      <c r="A256" s="258" t="s">
        <v>93</v>
      </c>
      <c r="B256" s="259" t="s">
        <v>408</v>
      </c>
      <c r="C256" s="259" t="s">
        <v>387</v>
      </c>
      <c r="D256" s="259" t="s">
        <v>93</v>
      </c>
      <c r="E256" s="259" t="s">
        <v>366</v>
      </c>
      <c r="F256" s="259" t="s">
        <v>366</v>
      </c>
      <c r="G256" s="259" t="s">
        <v>388</v>
      </c>
      <c r="H256" s="259" t="s">
        <v>388</v>
      </c>
      <c r="I256" s="259" t="s">
        <v>422</v>
      </c>
      <c r="J256" s="249"/>
      <c r="K256" s="249" t="s">
        <v>421</v>
      </c>
      <c r="L256" s="260">
        <v>0</v>
      </c>
      <c r="M256" s="485"/>
      <c r="N256" s="473"/>
      <c r="O256" s="489"/>
      <c r="P256" s="462"/>
    </row>
    <row r="257" spans="1:16" ht="20.100000000000001" hidden="1" customHeight="1" x14ac:dyDescent="0.2">
      <c r="A257" s="258" t="s">
        <v>93</v>
      </c>
      <c r="B257" s="259" t="s">
        <v>408</v>
      </c>
      <c r="C257" s="259" t="s">
        <v>387</v>
      </c>
      <c r="D257" s="259" t="s">
        <v>409</v>
      </c>
      <c r="E257" s="259" t="s">
        <v>366</v>
      </c>
      <c r="F257" s="259" t="s">
        <v>366</v>
      </c>
      <c r="G257" s="259" t="s">
        <v>388</v>
      </c>
      <c r="H257" s="259" t="s">
        <v>388</v>
      </c>
      <c r="I257" s="259" t="s">
        <v>367</v>
      </c>
      <c r="J257" s="249"/>
      <c r="K257" s="249"/>
      <c r="L257" s="260">
        <v>0</v>
      </c>
      <c r="M257" s="485"/>
      <c r="N257" s="473"/>
      <c r="O257" s="489"/>
      <c r="P257" s="493"/>
    </row>
    <row r="258" spans="1:16" ht="20.100000000000001" hidden="1" customHeight="1" x14ac:dyDescent="0.2">
      <c r="A258" s="248" t="s">
        <v>300</v>
      </c>
      <c r="B258" s="13" t="s">
        <v>388</v>
      </c>
      <c r="C258" s="13" t="s">
        <v>388</v>
      </c>
      <c r="D258" s="13" t="s">
        <v>388</v>
      </c>
      <c r="E258" s="13" t="s">
        <v>366</v>
      </c>
      <c r="F258" s="13" t="s">
        <v>366</v>
      </c>
      <c r="G258" s="13" t="s">
        <v>388</v>
      </c>
      <c r="H258" s="13" t="s">
        <v>388</v>
      </c>
      <c r="I258" s="13" t="s">
        <v>367</v>
      </c>
      <c r="J258" s="249"/>
      <c r="K258" s="252" t="s">
        <v>30</v>
      </c>
      <c r="L258" s="253">
        <f>+L259+L269+L273+L284+L298</f>
        <v>0</v>
      </c>
      <c r="M258" s="485"/>
      <c r="N258" s="473"/>
      <c r="O258" s="489"/>
      <c r="P258" s="462"/>
    </row>
    <row r="259" spans="1:16" ht="20.100000000000001" hidden="1" customHeight="1" x14ac:dyDescent="0.2">
      <c r="A259" s="248" t="s">
        <v>300</v>
      </c>
      <c r="B259" s="13" t="s">
        <v>93</v>
      </c>
      <c r="C259" s="13" t="s">
        <v>388</v>
      </c>
      <c r="D259" s="13" t="s">
        <v>388</v>
      </c>
      <c r="E259" s="13" t="s">
        <v>366</v>
      </c>
      <c r="F259" s="13" t="s">
        <v>366</v>
      </c>
      <c r="G259" s="13" t="s">
        <v>388</v>
      </c>
      <c r="H259" s="13" t="s">
        <v>388</v>
      </c>
      <c r="I259" s="13" t="s">
        <v>367</v>
      </c>
      <c r="J259" s="249"/>
      <c r="K259" s="249"/>
      <c r="L259" s="253">
        <f>+L260+L265</f>
        <v>0</v>
      </c>
      <c r="M259" s="485"/>
      <c r="N259" s="473"/>
      <c r="O259" s="489"/>
      <c r="P259" s="462"/>
    </row>
    <row r="260" spans="1:16" ht="20.100000000000001" hidden="1" customHeight="1" x14ac:dyDescent="0.2">
      <c r="A260" s="248" t="s">
        <v>300</v>
      </c>
      <c r="B260" s="13" t="s">
        <v>93</v>
      </c>
      <c r="C260" s="13" t="s">
        <v>93</v>
      </c>
      <c r="D260" s="13" t="s">
        <v>388</v>
      </c>
      <c r="E260" s="13" t="s">
        <v>366</v>
      </c>
      <c r="F260" s="13" t="s">
        <v>366</v>
      </c>
      <c r="G260" s="13" t="s">
        <v>388</v>
      </c>
      <c r="H260" s="13" t="s">
        <v>388</v>
      </c>
      <c r="I260" s="13" t="s">
        <v>367</v>
      </c>
      <c r="J260" s="249"/>
      <c r="K260" s="249"/>
      <c r="L260" s="253">
        <f>SUM(L261:L264)</f>
        <v>0</v>
      </c>
      <c r="M260" s="485"/>
      <c r="N260" s="473"/>
      <c r="O260" s="489"/>
      <c r="P260" s="493"/>
    </row>
    <row r="261" spans="1:16" ht="20.100000000000001" hidden="1" customHeight="1" x14ac:dyDescent="0.2">
      <c r="A261" s="258" t="s">
        <v>300</v>
      </c>
      <c r="B261" s="259" t="s">
        <v>93</v>
      </c>
      <c r="C261" s="259" t="s">
        <v>93</v>
      </c>
      <c r="D261" s="259" t="s">
        <v>93</v>
      </c>
      <c r="E261" s="259" t="s">
        <v>366</v>
      </c>
      <c r="F261" s="259" t="s">
        <v>366</v>
      </c>
      <c r="G261" s="259" t="s">
        <v>388</v>
      </c>
      <c r="H261" s="259" t="s">
        <v>388</v>
      </c>
      <c r="I261" s="259" t="s">
        <v>367</v>
      </c>
      <c r="J261" s="249"/>
      <c r="K261" s="249"/>
      <c r="L261" s="254">
        <v>0</v>
      </c>
      <c r="M261" s="485"/>
      <c r="N261" s="473"/>
      <c r="O261" s="489"/>
      <c r="P261" s="462"/>
    </row>
    <row r="262" spans="1:16" ht="20.100000000000001" hidden="1" customHeight="1" x14ac:dyDescent="0.2">
      <c r="A262" s="258" t="s">
        <v>300</v>
      </c>
      <c r="B262" s="259" t="s">
        <v>93</v>
      </c>
      <c r="C262" s="259" t="s">
        <v>93</v>
      </c>
      <c r="D262" s="259" t="s">
        <v>300</v>
      </c>
      <c r="E262" s="259" t="s">
        <v>366</v>
      </c>
      <c r="F262" s="259" t="s">
        <v>366</v>
      </c>
      <c r="G262" s="259" t="s">
        <v>388</v>
      </c>
      <c r="H262" s="259" t="s">
        <v>388</v>
      </c>
      <c r="I262" s="259" t="s">
        <v>367</v>
      </c>
      <c r="J262" s="249"/>
      <c r="K262" s="249"/>
      <c r="L262" s="254">
        <v>0</v>
      </c>
      <c r="M262" s="485"/>
      <c r="N262" s="473"/>
      <c r="O262" s="489"/>
      <c r="P262" s="462"/>
    </row>
    <row r="263" spans="1:16" ht="20.100000000000001" hidden="1" customHeight="1" x14ac:dyDescent="0.2">
      <c r="A263" s="258" t="s">
        <v>300</v>
      </c>
      <c r="B263" s="259" t="s">
        <v>93</v>
      </c>
      <c r="C263" s="259" t="s">
        <v>93</v>
      </c>
      <c r="D263" s="259" t="s">
        <v>387</v>
      </c>
      <c r="E263" s="259" t="s">
        <v>366</v>
      </c>
      <c r="F263" s="259" t="s">
        <v>366</v>
      </c>
      <c r="G263" s="259" t="s">
        <v>388</v>
      </c>
      <c r="H263" s="259" t="s">
        <v>388</v>
      </c>
      <c r="I263" s="259" t="s">
        <v>367</v>
      </c>
      <c r="J263" s="249"/>
      <c r="K263" s="249"/>
      <c r="L263" s="254">
        <v>0</v>
      </c>
      <c r="M263" s="485"/>
      <c r="N263" s="473"/>
      <c r="O263" s="489"/>
      <c r="P263" s="493"/>
    </row>
    <row r="264" spans="1:16" ht="20.100000000000001" hidden="1" customHeight="1" x14ac:dyDescent="0.2">
      <c r="A264" s="258" t="s">
        <v>300</v>
      </c>
      <c r="B264" s="259" t="s">
        <v>93</v>
      </c>
      <c r="C264" s="259" t="s">
        <v>93</v>
      </c>
      <c r="D264" s="259" t="s">
        <v>409</v>
      </c>
      <c r="E264" s="259" t="s">
        <v>366</v>
      </c>
      <c r="F264" s="259" t="s">
        <v>366</v>
      </c>
      <c r="G264" s="259" t="s">
        <v>388</v>
      </c>
      <c r="H264" s="259" t="s">
        <v>388</v>
      </c>
      <c r="I264" s="259" t="s">
        <v>367</v>
      </c>
      <c r="J264" s="249"/>
      <c r="K264" s="249"/>
      <c r="L264" s="254">
        <v>0</v>
      </c>
      <c r="M264" s="485"/>
      <c r="N264" s="473"/>
      <c r="O264" s="489"/>
      <c r="P264" s="462"/>
    </row>
    <row r="265" spans="1:16" ht="20.100000000000001" hidden="1" customHeight="1" x14ac:dyDescent="0.2">
      <c r="A265" s="248" t="s">
        <v>300</v>
      </c>
      <c r="B265" s="13" t="s">
        <v>93</v>
      </c>
      <c r="C265" s="13" t="s">
        <v>300</v>
      </c>
      <c r="D265" s="13" t="s">
        <v>388</v>
      </c>
      <c r="E265" s="13" t="s">
        <v>366</v>
      </c>
      <c r="F265" s="13" t="s">
        <v>366</v>
      </c>
      <c r="G265" s="13" t="s">
        <v>388</v>
      </c>
      <c r="H265" s="13" t="s">
        <v>388</v>
      </c>
      <c r="I265" s="13" t="s">
        <v>367</v>
      </c>
      <c r="J265" s="249"/>
      <c r="K265" s="249"/>
      <c r="L265" s="253">
        <f>SUM(L266:L268)</f>
        <v>0</v>
      </c>
      <c r="M265" s="485"/>
      <c r="N265" s="473"/>
      <c r="O265" s="489"/>
      <c r="P265" s="462"/>
    </row>
    <row r="266" spans="1:16" ht="20.100000000000001" hidden="1" customHeight="1" x14ac:dyDescent="0.2">
      <c r="A266" s="258" t="s">
        <v>300</v>
      </c>
      <c r="B266" s="259" t="s">
        <v>93</v>
      </c>
      <c r="C266" s="259" t="s">
        <v>300</v>
      </c>
      <c r="D266" s="259" t="s">
        <v>93</v>
      </c>
      <c r="E266" s="259" t="s">
        <v>366</v>
      </c>
      <c r="F266" s="259" t="s">
        <v>366</v>
      </c>
      <c r="G266" s="259" t="s">
        <v>388</v>
      </c>
      <c r="H266" s="259" t="s">
        <v>388</v>
      </c>
      <c r="I266" s="259" t="s">
        <v>367</v>
      </c>
      <c r="J266" s="249"/>
      <c r="K266" s="249"/>
      <c r="L266" s="254">
        <v>0</v>
      </c>
      <c r="M266" s="485"/>
      <c r="N266" s="473"/>
      <c r="O266" s="489"/>
      <c r="P266" s="493"/>
    </row>
    <row r="267" spans="1:16" ht="20.100000000000001" hidden="1" customHeight="1" x14ac:dyDescent="0.2">
      <c r="A267" s="258" t="s">
        <v>300</v>
      </c>
      <c r="B267" s="259" t="s">
        <v>93</v>
      </c>
      <c r="C267" s="259" t="s">
        <v>300</v>
      </c>
      <c r="D267" s="259" t="s">
        <v>300</v>
      </c>
      <c r="E267" s="259" t="s">
        <v>366</v>
      </c>
      <c r="F267" s="259" t="s">
        <v>366</v>
      </c>
      <c r="G267" s="259" t="s">
        <v>388</v>
      </c>
      <c r="H267" s="259" t="s">
        <v>388</v>
      </c>
      <c r="I267" s="259" t="s">
        <v>367</v>
      </c>
      <c r="J267" s="249"/>
      <c r="K267" s="249"/>
      <c r="L267" s="254">
        <v>0</v>
      </c>
      <c r="M267" s="485"/>
      <c r="N267" s="473"/>
      <c r="O267" s="489"/>
      <c r="P267" s="462"/>
    </row>
    <row r="268" spans="1:16" ht="20.100000000000001" hidden="1" customHeight="1" x14ac:dyDescent="0.2">
      <c r="A268" s="258" t="s">
        <v>300</v>
      </c>
      <c r="B268" s="259" t="s">
        <v>93</v>
      </c>
      <c r="C268" s="259" t="s">
        <v>300</v>
      </c>
      <c r="D268" s="259" t="s">
        <v>409</v>
      </c>
      <c r="E268" s="259" t="s">
        <v>366</v>
      </c>
      <c r="F268" s="259" t="s">
        <v>366</v>
      </c>
      <c r="G268" s="259" t="s">
        <v>388</v>
      </c>
      <c r="H268" s="259" t="s">
        <v>388</v>
      </c>
      <c r="I268" s="259" t="s">
        <v>367</v>
      </c>
      <c r="J268" s="249"/>
      <c r="K268" s="249"/>
      <c r="L268" s="254">
        <v>0</v>
      </c>
      <c r="M268" s="485"/>
      <c r="N268" s="473"/>
      <c r="O268" s="489"/>
      <c r="P268" s="462"/>
    </row>
    <row r="269" spans="1:16" ht="20.100000000000001" hidden="1" customHeight="1" x14ac:dyDescent="0.2">
      <c r="A269" s="248" t="s">
        <v>300</v>
      </c>
      <c r="B269" s="13" t="s">
        <v>300</v>
      </c>
      <c r="C269" s="13" t="s">
        <v>388</v>
      </c>
      <c r="D269" s="13" t="s">
        <v>388</v>
      </c>
      <c r="E269" s="13" t="s">
        <v>366</v>
      </c>
      <c r="F269" s="13" t="s">
        <v>366</v>
      </c>
      <c r="G269" s="13" t="s">
        <v>388</v>
      </c>
      <c r="H269" s="13" t="s">
        <v>388</v>
      </c>
      <c r="I269" s="13" t="s">
        <v>367</v>
      </c>
      <c r="J269" s="249"/>
      <c r="K269" s="249"/>
      <c r="L269" s="253">
        <f>SUM(L270:L272)</f>
        <v>0</v>
      </c>
      <c r="M269" s="485"/>
      <c r="N269" s="473"/>
      <c r="O269" s="489"/>
      <c r="P269" s="493"/>
    </row>
    <row r="270" spans="1:16" ht="20.100000000000001" hidden="1" customHeight="1" x14ac:dyDescent="0.2">
      <c r="A270" s="258" t="s">
        <v>300</v>
      </c>
      <c r="B270" s="259" t="s">
        <v>300</v>
      </c>
      <c r="C270" s="259" t="s">
        <v>93</v>
      </c>
      <c r="D270" s="259" t="s">
        <v>388</v>
      </c>
      <c r="E270" s="259" t="s">
        <v>366</v>
      </c>
      <c r="F270" s="259" t="s">
        <v>366</v>
      </c>
      <c r="G270" s="259" t="s">
        <v>388</v>
      </c>
      <c r="H270" s="259" t="s">
        <v>388</v>
      </c>
      <c r="I270" s="259" t="s">
        <v>367</v>
      </c>
      <c r="J270" s="249"/>
      <c r="K270" s="249"/>
      <c r="L270" s="254">
        <v>0</v>
      </c>
      <c r="M270" s="485"/>
      <c r="N270" s="473"/>
      <c r="O270" s="489"/>
      <c r="P270" s="462"/>
    </row>
    <row r="271" spans="1:16" ht="20.100000000000001" hidden="1" customHeight="1" x14ac:dyDescent="0.2">
      <c r="A271" s="258" t="s">
        <v>300</v>
      </c>
      <c r="B271" s="259" t="s">
        <v>300</v>
      </c>
      <c r="C271" s="259" t="s">
        <v>300</v>
      </c>
      <c r="D271" s="259" t="s">
        <v>388</v>
      </c>
      <c r="E271" s="259" t="s">
        <v>366</v>
      </c>
      <c r="F271" s="259" t="s">
        <v>366</v>
      </c>
      <c r="G271" s="259" t="s">
        <v>388</v>
      </c>
      <c r="H271" s="259" t="s">
        <v>388</v>
      </c>
      <c r="I271" s="259" t="s">
        <v>367</v>
      </c>
      <c r="J271" s="249"/>
      <c r="K271" s="249"/>
      <c r="L271" s="254">
        <v>0</v>
      </c>
      <c r="M271" s="485"/>
      <c r="N271" s="473"/>
      <c r="O271" s="489"/>
      <c r="P271" s="462"/>
    </row>
    <row r="272" spans="1:16" ht="20.100000000000001" hidden="1" customHeight="1" x14ac:dyDescent="0.2">
      <c r="A272" s="258" t="s">
        <v>300</v>
      </c>
      <c r="B272" s="259" t="s">
        <v>300</v>
      </c>
      <c r="C272" s="259" t="s">
        <v>409</v>
      </c>
      <c r="D272" s="259" t="s">
        <v>388</v>
      </c>
      <c r="E272" s="259" t="s">
        <v>366</v>
      </c>
      <c r="F272" s="259" t="s">
        <v>366</v>
      </c>
      <c r="G272" s="259" t="s">
        <v>388</v>
      </c>
      <c r="H272" s="259" t="s">
        <v>388</v>
      </c>
      <c r="I272" s="259" t="s">
        <v>367</v>
      </c>
      <c r="J272" s="249"/>
      <c r="K272" s="249"/>
      <c r="L272" s="254">
        <v>0</v>
      </c>
      <c r="M272" s="485"/>
      <c r="N272" s="473"/>
      <c r="O272" s="489"/>
      <c r="P272" s="493"/>
    </row>
    <row r="273" spans="1:16" ht="20.100000000000001" hidden="1" customHeight="1" x14ac:dyDescent="0.2">
      <c r="A273" s="248" t="s">
        <v>300</v>
      </c>
      <c r="B273" s="13" t="s">
        <v>387</v>
      </c>
      <c r="C273" s="13" t="s">
        <v>388</v>
      </c>
      <c r="D273" s="13" t="s">
        <v>388</v>
      </c>
      <c r="E273" s="13" t="s">
        <v>366</v>
      </c>
      <c r="F273" s="13" t="s">
        <v>366</v>
      </c>
      <c r="G273" s="13" t="s">
        <v>388</v>
      </c>
      <c r="H273" s="13" t="s">
        <v>388</v>
      </c>
      <c r="I273" s="13" t="s">
        <v>367</v>
      </c>
      <c r="J273" s="249"/>
      <c r="K273" s="249"/>
      <c r="L273" s="253">
        <f>+L274+L281+L282+L283</f>
        <v>0</v>
      </c>
      <c r="M273" s="485"/>
      <c r="N273" s="473"/>
      <c r="O273" s="489"/>
      <c r="P273" s="462"/>
    </row>
    <row r="274" spans="1:16" ht="20.100000000000001" hidden="1" customHeight="1" x14ac:dyDescent="0.2">
      <c r="A274" s="248" t="s">
        <v>300</v>
      </c>
      <c r="B274" s="13" t="s">
        <v>387</v>
      </c>
      <c r="C274" s="13" t="s">
        <v>93</v>
      </c>
      <c r="D274" s="13" t="s">
        <v>388</v>
      </c>
      <c r="E274" s="13" t="s">
        <v>366</v>
      </c>
      <c r="F274" s="13" t="s">
        <v>366</v>
      </c>
      <c r="G274" s="13" t="s">
        <v>388</v>
      </c>
      <c r="H274" s="13" t="s">
        <v>388</v>
      </c>
      <c r="I274" s="13" t="s">
        <v>367</v>
      </c>
      <c r="J274" s="249"/>
      <c r="K274" s="249"/>
      <c r="L274" s="253">
        <f>SUM(L275:L280)</f>
        <v>0</v>
      </c>
      <c r="M274" s="485"/>
      <c r="N274" s="473"/>
      <c r="O274" s="489"/>
      <c r="P274" s="462"/>
    </row>
    <row r="275" spans="1:16" ht="20.100000000000001" hidden="1" customHeight="1" x14ac:dyDescent="0.2">
      <c r="A275" s="258" t="s">
        <v>300</v>
      </c>
      <c r="B275" s="259" t="s">
        <v>387</v>
      </c>
      <c r="C275" s="259" t="s">
        <v>93</v>
      </c>
      <c r="D275" s="259" t="s">
        <v>93</v>
      </c>
      <c r="E275" s="259" t="s">
        <v>366</v>
      </c>
      <c r="F275" s="259" t="s">
        <v>366</v>
      </c>
      <c r="G275" s="259" t="s">
        <v>388</v>
      </c>
      <c r="H275" s="259" t="s">
        <v>388</v>
      </c>
      <c r="I275" s="259" t="s">
        <v>367</v>
      </c>
      <c r="J275" s="249"/>
      <c r="K275" s="249"/>
      <c r="L275" s="254">
        <v>0</v>
      </c>
      <c r="M275" s="485"/>
      <c r="N275" s="473"/>
      <c r="O275" s="489"/>
      <c r="P275" s="493"/>
    </row>
    <row r="276" spans="1:16" ht="20.100000000000001" hidden="1" customHeight="1" x14ac:dyDescent="0.2">
      <c r="A276" s="258" t="s">
        <v>300</v>
      </c>
      <c r="B276" s="259" t="s">
        <v>387</v>
      </c>
      <c r="C276" s="259" t="s">
        <v>93</v>
      </c>
      <c r="D276" s="259" t="s">
        <v>300</v>
      </c>
      <c r="E276" s="259" t="s">
        <v>366</v>
      </c>
      <c r="F276" s="259" t="s">
        <v>366</v>
      </c>
      <c r="G276" s="259" t="s">
        <v>388</v>
      </c>
      <c r="H276" s="259" t="s">
        <v>388</v>
      </c>
      <c r="I276" s="259" t="s">
        <v>367</v>
      </c>
      <c r="J276" s="249"/>
      <c r="K276" s="249"/>
      <c r="L276" s="254">
        <v>0</v>
      </c>
      <c r="M276" s="485"/>
      <c r="N276" s="473"/>
      <c r="O276" s="489"/>
      <c r="P276" s="462"/>
    </row>
    <row r="277" spans="1:16" ht="20.100000000000001" hidden="1" customHeight="1" x14ac:dyDescent="0.2">
      <c r="A277" s="258" t="s">
        <v>300</v>
      </c>
      <c r="B277" s="259" t="s">
        <v>387</v>
      </c>
      <c r="C277" s="259" t="s">
        <v>93</v>
      </c>
      <c r="D277" s="259" t="s">
        <v>387</v>
      </c>
      <c r="E277" s="259" t="s">
        <v>366</v>
      </c>
      <c r="F277" s="259" t="s">
        <v>366</v>
      </c>
      <c r="G277" s="259" t="s">
        <v>388</v>
      </c>
      <c r="H277" s="259" t="s">
        <v>388</v>
      </c>
      <c r="I277" s="259" t="s">
        <v>367</v>
      </c>
      <c r="J277" s="249"/>
      <c r="K277" s="249"/>
      <c r="L277" s="254">
        <v>0</v>
      </c>
      <c r="M277" s="485"/>
      <c r="N277" s="473"/>
      <c r="O277" s="489"/>
      <c r="P277" s="462"/>
    </row>
    <row r="278" spans="1:16" ht="20.100000000000001" hidden="1" customHeight="1" x14ac:dyDescent="0.2">
      <c r="A278" s="258" t="s">
        <v>300</v>
      </c>
      <c r="B278" s="259" t="s">
        <v>387</v>
      </c>
      <c r="C278" s="259" t="s">
        <v>93</v>
      </c>
      <c r="D278" s="259" t="s">
        <v>408</v>
      </c>
      <c r="E278" s="259" t="s">
        <v>366</v>
      </c>
      <c r="F278" s="259" t="s">
        <v>366</v>
      </c>
      <c r="G278" s="259" t="s">
        <v>388</v>
      </c>
      <c r="H278" s="259" t="s">
        <v>388</v>
      </c>
      <c r="I278" s="259" t="s">
        <v>367</v>
      </c>
      <c r="J278" s="249"/>
      <c r="K278" s="249"/>
      <c r="L278" s="254">
        <v>0</v>
      </c>
      <c r="M278" s="485"/>
      <c r="N278" s="473"/>
      <c r="O278" s="489"/>
      <c r="P278" s="493"/>
    </row>
    <row r="279" spans="1:16" ht="20.100000000000001" hidden="1" customHeight="1" x14ac:dyDescent="0.2">
      <c r="A279" s="258" t="s">
        <v>300</v>
      </c>
      <c r="B279" s="259" t="s">
        <v>387</v>
      </c>
      <c r="C279" s="259" t="s">
        <v>93</v>
      </c>
      <c r="D279" s="259" t="s">
        <v>26</v>
      </c>
      <c r="E279" s="259" t="s">
        <v>366</v>
      </c>
      <c r="F279" s="259" t="s">
        <v>366</v>
      </c>
      <c r="G279" s="259" t="s">
        <v>388</v>
      </c>
      <c r="H279" s="259" t="s">
        <v>388</v>
      </c>
      <c r="I279" s="259" t="s">
        <v>367</v>
      </c>
      <c r="J279" s="249"/>
      <c r="K279" s="249"/>
      <c r="L279" s="254">
        <v>0</v>
      </c>
      <c r="M279" s="485"/>
      <c r="N279" s="473"/>
      <c r="O279" s="489"/>
      <c r="P279" s="462"/>
    </row>
    <row r="280" spans="1:16" ht="20.100000000000001" hidden="1" customHeight="1" x14ac:dyDescent="0.2">
      <c r="A280" s="258" t="s">
        <v>300</v>
      </c>
      <c r="B280" s="259" t="s">
        <v>387</v>
      </c>
      <c r="C280" s="259" t="s">
        <v>93</v>
      </c>
      <c r="D280" s="259" t="s">
        <v>27</v>
      </c>
      <c r="E280" s="259" t="s">
        <v>366</v>
      </c>
      <c r="F280" s="259" t="s">
        <v>366</v>
      </c>
      <c r="G280" s="259" t="s">
        <v>388</v>
      </c>
      <c r="H280" s="259" t="s">
        <v>388</v>
      </c>
      <c r="I280" s="259" t="s">
        <v>367</v>
      </c>
      <c r="J280" s="249"/>
      <c r="K280" s="249"/>
      <c r="L280" s="254">
        <v>0</v>
      </c>
      <c r="M280" s="485"/>
      <c r="N280" s="473"/>
      <c r="O280" s="489"/>
      <c r="P280" s="462"/>
    </row>
    <row r="281" spans="1:16" ht="20.100000000000001" hidden="1" customHeight="1" x14ac:dyDescent="0.2">
      <c r="A281" s="248" t="s">
        <v>300</v>
      </c>
      <c r="B281" s="13" t="s">
        <v>387</v>
      </c>
      <c r="C281" s="13" t="s">
        <v>300</v>
      </c>
      <c r="D281" s="13" t="s">
        <v>388</v>
      </c>
      <c r="E281" s="13" t="s">
        <v>366</v>
      </c>
      <c r="F281" s="13" t="s">
        <v>366</v>
      </c>
      <c r="G281" s="13" t="s">
        <v>388</v>
      </c>
      <c r="H281" s="13" t="s">
        <v>388</v>
      </c>
      <c r="I281" s="13" t="s">
        <v>367</v>
      </c>
      <c r="J281" s="249"/>
      <c r="K281" s="249"/>
      <c r="L281" s="254">
        <v>0</v>
      </c>
      <c r="M281" s="485"/>
      <c r="N281" s="473"/>
      <c r="O281" s="489"/>
      <c r="P281" s="493"/>
    </row>
    <row r="282" spans="1:16" ht="20.100000000000001" hidden="1" customHeight="1" x14ac:dyDescent="0.2">
      <c r="A282" s="248" t="s">
        <v>300</v>
      </c>
      <c r="B282" s="13" t="s">
        <v>387</v>
      </c>
      <c r="C282" s="13" t="s">
        <v>387</v>
      </c>
      <c r="D282" s="13" t="s">
        <v>388</v>
      </c>
      <c r="E282" s="13" t="s">
        <v>366</v>
      </c>
      <c r="F282" s="13" t="s">
        <v>366</v>
      </c>
      <c r="G282" s="13" t="s">
        <v>388</v>
      </c>
      <c r="H282" s="13" t="s">
        <v>388</v>
      </c>
      <c r="I282" s="13" t="s">
        <v>367</v>
      </c>
      <c r="J282" s="249"/>
      <c r="K282" s="249"/>
      <c r="L282" s="254">
        <v>0</v>
      </c>
      <c r="M282" s="485"/>
      <c r="N282" s="473"/>
      <c r="O282" s="489"/>
      <c r="P282" s="462"/>
    </row>
    <row r="283" spans="1:16" ht="20.100000000000001" hidden="1" customHeight="1" x14ac:dyDescent="0.2">
      <c r="A283" s="248" t="s">
        <v>300</v>
      </c>
      <c r="B283" s="13" t="s">
        <v>387</v>
      </c>
      <c r="C283" s="13" t="s">
        <v>408</v>
      </c>
      <c r="D283" s="13" t="s">
        <v>388</v>
      </c>
      <c r="E283" s="13" t="s">
        <v>366</v>
      </c>
      <c r="F283" s="13" t="s">
        <v>366</v>
      </c>
      <c r="G283" s="13" t="s">
        <v>388</v>
      </c>
      <c r="H283" s="13" t="s">
        <v>388</v>
      </c>
      <c r="I283" s="13" t="s">
        <v>367</v>
      </c>
      <c r="J283" s="249"/>
      <c r="K283" s="249"/>
      <c r="L283" s="254">
        <v>0</v>
      </c>
      <c r="M283" s="485"/>
      <c r="N283" s="473"/>
      <c r="O283" s="489"/>
      <c r="P283" s="462"/>
    </row>
    <row r="284" spans="1:16" ht="20.100000000000001" hidden="1" customHeight="1" x14ac:dyDescent="0.2">
      <c r="A284" s="248" t="s">
        <v>300</v>
      </c>
      <c r="B284" s="13" t="s">
        <v>408</v>
      </c>
      <c r="C284" s="13" t="s">
        <v>388</v>
      </c>
      <c r="D284" s="13" t="s">
        <v>388</v>
      </c>
      <c r="E284" s="13" t="s">
        <v>366</v>
      </c>
      <c r="F284" s="13" t="s">
        <v>366</v>
      </c>
      <c r="G284" s="13" t="s">
        <v>388</v>
      </c>
      <c r="H284" s="13" t="s">
        <v>388</v>
      </c>
      <c r="I284" s="13" t="s">
        <v>367</v>
      </c>
      <c r="J284" s="249"/>
      <c r="K284" s="252" t="s">
        <v>442</v>
      </c>
      <c r="L284" s="253">
        <f>+L285+L293+L294</f>
        <v>0</v>
      </c>
      <c r="M284" s="485"/>
      <c r="N284" s="473"/>
      <c r="O284" s="489"/>
      <c r="P284" s="493"/>
    </row>
    <row r="285" spans="1:16" ht="20.100000000000001" hidden="1" customHeight="1" x14ac:dyDescent="0.2">
      <c r="A285" s="248" t="s">
        <v>300</v>
      </c>
      <c r="B285" s="13" t="s">
        <v>408</v>
      </c>
      <c r="C285" s="13" t="s">
        <v>93</v>
      </c>
      <c r="D285" s="13" t="s">
        <v>388</v>
      </c>
      <c r="E285" s="13" t="s">
        <v>366</v>
      </c>
      <c r="F285" s="13" t="s">
        <v>366</v>
      </c>
      <c r="G285" s="13" t="s">
        <v>388</v>
      </c>
      <c r="H285" s="13" t="s">
        <v>388</v>
      </c>
      <c r="I285" s="13" t="s">
        <v>367</v>
      </c>
      <c r="J285" s="249"/>
      <c r="K285" s="252" t="s">
        <v>443</v>
      </c>
      <c r="L285" s="253">
        <f>+L287</f>
        <v>0</v>
      </c>
      <c r="M285" s="485"/>
      <c r="N285" s="473"/>
      <c r="O285" s="489"/>
      <c r="P285" s="462"/>
    </row>
    <row r="286" spans="1:16" ht="20.100000000000001" hidden="1" customHeight="1" x14ac:dyDescent="0.2">
      <c r="A286" s="258" t="s">
        <v>300</v>
      </c>
      <c r="B286" s="259" t="s">
        <v>408</v>
      </c>
      <c r="C286" s="259" t="s">
        <v>93</v>
      </c>
      <c r="D286" s="259" t="s">
        <v>93</v>
      </c>
      <c r="E286" s="259" t="s">
        <v>366</v>
      </c>
      <c r="F286" s="259" t="s">
        <v>366</v>
      </c>
      <c r="G286" s="259" t="s">
        <v>388</v>
      </c>
      <c r="H286" s="259" t="s">
        <v>388</v>
      </c>
      <c r="I286" s="259" t="s">
        <v>367</v>
      </c>
      <c r="J286" s="249"/>
      <c r="K286" s="12"/>
      <c r="L286" s="254">
        <v>0</v>
      </c>
      <c r="M286" s="485"/>
      <c r="N286" s="473"/>
      <c r="O286" s="489"/>
      <c r="P286" s="462"/>
    </row>
    <row r="287" spans="1:16" ht="20.100000000000001" hidden="1" customHeight="1" x14ac:dyDescent="0.2">
      <c r="A287" s="258" t="s">
        <v>300</v>
      </c>
      <c r="B287" s="259" t="s">
        <v>408</v>
      </c>
      <c r="C287" s="259" t="s">
        <v>93</v>
      </c>
      <c r="D287" s="259" t="s">
        <v>300</v>
      </c>
      <c r="E287" s="259" t="s">
        <v>366</v>
      </c>
      <c r="F287" s="259" t="s">
        <v>366</v>
      </c>
      <c r="G287" s="259" t="s">
        <v>388</v>
      </c>
      <c r="H287" s="259" t="s">
        <v>388</v>
      </c>
      <c r="I287" s="259" t="s">
        <v>367</v>
      </c>
      <c r="J287" s="249"/>
      <c r="K287" s="252" t="s">
        <v>444</v>
      </c>
      <c r="L287" s="254">
        <f>+L288</f>
        <v>0</v>
      </c>
      <c r="M287" s="485"/>
      <c r="N287" s="473"/>
      <c r="O287" s="489"/>
      <c r="P287" s="493"/>
    </row>
    <row r="288" spans="1:16" ht="20.100000000000001" hidden="1" customHeight="1" x14ac:dyDescent="0.2">
      <c r="A288" s="258" t="s">
        <v>300</v>
      </c>
      <c r="B288" s="259" t="s">
        <v>408</v>
      </c>
      <c r="C288" s="259" t="s">
        <v>93</v>
      </c>
      <c r="D288" s="259" t="s">
        <v>300</v>
      </c>
      <c r="E288" s="259" t="s">
        <v>366</v>
      </c>
      <c r="F288" s="259" t="s">
        <v>366</v>
      </c>
      <c r="G288" s="259" t="s">
        <v>388</v>
      </c>
      <c r="H288" s="259" t="s">
        <v>388</v>
      </c>
      <c r="I288" s="259" t="s">
        <v>8</v>
      </c>
      <c r="J288" s="249"/>
      <c r="K288" s="249" t="s">
        <v>420</v>
      </c>
      <c r="L288" s="260">
        <v>0</v>
      </c>
      <c r="M288" s="485"/>
      <c r="N288" s="473"/>
      <c r="O288" s="489"/>
      <c r="P288" s="462"/>
    </row>
    <row r="289" spans="1:17" ht="20.100000000000001" hidden="1" customHeight="1" x14ac:dyDescent="0.2">
      <c r="A289" s="258" t="s">
        <v>300</v>
      </c>
      <c r="B289" s="259" t="s">
        <v>408</v>
      </c>
      <c r="C289" s="259" t="s">
        <v>93</v>
      </c>
      <c r="D289" s="259" t="s">
        <v>387</v>
      </c>
      <c r="E289" s="259" t="s">
        <v>366</v>
      </c>
      <c r="F289" s="259" t="s">
        <v>366</v>
      </c>
      <c r="G289" s="259" t="s">
        <v>388</v>
      </c>
      <c r="H289" s="259" t="s">
        <v>388</v>
      </c>
      <c r="I289" s="259" t="s">
        <v>367</v>
      </c>
      <c r="J289" s="249"/>
      <c r="K289" s="12"/>
      <c r="L289" s="260">
        <v>0</v>
      </c>
      <c r="M289" s="485"/>
      <c r="N289" s="473"/>
      <c r="O289" s="489"/>
      <c r="P289" s="462"/>
    </row>
    <row r="290" spans="1:17" ht="20.100000000000001" hidden="1" customHeight="1" x14ac:dyDescent="0.2">
      <c r="A290" s="258" t="s">
        <v>300</v>
      </c>
      <c r="B290" s="259" t="s">
        <v>408</v>
      </c>
      <c r="C290" s="259" t="s">
        <v>93</v>
      </c>
      <c r="D290" s="259" t="s">
        <v>408</v>
      </c>
      <c r="E290" s="259" t="s">
        <v>366</v>
      </c>
      <c r="F290" s="259" t="s">
        <v>366</v>
      </c>
      <c r="G290" s="259" t="s">
        <v>388</v>
      </c>
      <c r="H290" s="259" t="s">
        <v>388</v>
      </c>
      <c r="I290" s="259" t="s">
        <v>367</v>
      </c>
      <c r="J290" s="249"/>
      <c r="K290" s="12"/>
      <c r="L290" s="260">
        <v>0</v>
      </c>
      <c r="M290" s="485"/>
      <c r="N290" s="473"/>
      <c r="O290" s="489"/>
      <c r="P290" s="493"/>
    </row>
    <row r="291" spans="1:17" ht="20.100000000000001" hidden="1" customHeight="1" x14ac:dyDescent="0.2">
      <c r="A291" s="258" t="s">
        <v>300</v>
      </c>
      <c r="B291" s="259" t="s">
        <v>408</v>
      </c>
      <c r="C291" s="259" t="s">
        <v>93</v>
      </c>
      <c r="D291" s="259" t="s">
        <v>26</v>
      </c>
      <c r="E291" s="259" t="s">
        <v>366</v>
      </c>
      <c r="F291" s="259" t="s">
        <v>366</v>
      </c>
      <c r="G291" s="259" t="s">
        <v>388</v>
      </c>
      <c r="H291" s="259" t="s">
        <v>388</v>
      </c>
      <c r="I291" s="259" t="s">
        <v>367</v>
      </c>
      <c r="J291" s="249"/>
      <c r="K291" s="12"/>
      <c r="L291" s="260">
        <v>0</v>
      </c>
      <c r="M291" s="485"/>
      <c r="N291" s="473"/>
      <c r="O291" s="489"/>
      <c r="P291" s="462"/>
    </row>
    <row r="292" spans="1:17" ht="20.100000000000001" hidden="1" customHeight="1" x14ac:dyDescent="0.2">
      <c r="A292" s="258" t="s">
        <v>300</v>
      </c>
      <c r="B292" s="259" t="s">
        <v>408</v>
      </c>
      <c r="C292" s="259" t="s">
        <v>93</v>
      </c>
      <c r="D292" s="259" t="s">
        <v>27</v>
      </c>
      <c r="E292" s="259" t="s">
        <v>366</v>
      </c>
      <c r="F292" s="259" t="s">
        <v>366</v>
      </c>
      <c r="G292" s="259" t="s">
        <v>388</v>
      </c>
      <c r="H292" s="259" t="s">
        <v>388</v>
      </c>
      <c r="I292" s="259" t="s">
        <v>367</v>
      </c>
      <c r="J292" s="249"/>
      <c r="K292" s="12"/>
      <c r="L292" s="260">
        <v>0</v>
      </c>
      <c r="M292" s="485"/>
      <c r="N292" s="473"/>
      <c r="O292" s="489"/>
      <c r="P292" s="462"/>
    </row>
    <row r="293" spans="1:17" ht="20.100000000000001" hidden="1" customHeight="1" x14ac:dyDescent="0.2">
      <c r="A293" s="248" t="s">
        <v>300</v>
      </c>
      <c r="B293" s="13" t="s">
        <v>408</v>
      </c>
      <c r="C293" s="13" t="s">
        <v>300</v>
      </c>
      <c r="D293" s="13" t="s">
        <v>388</v>
      </c>
      <c r="E293" s="13" t="s">
        <v>366</v>
      </c>
      <c r="F293" s="13" t="s">
        <v>366</v>
      </c>
      <c r="G293" s="13" t="s">
        <v>388</v>
      </c>
      <c r="H293" s="13" t="s">
        <v>388</v>
      </c>
      <c r="I293" s="13" t="s">
        <v>367</v>
      </c>
      <c r="J293" s="249"/>
      <c r="K293" s="12"/>
      <c r="L293" s="260">
        <v>0</v>
      </c>
      <c r="M293" s="485"/>
      <c r="N293" s="473"/>
      <c r="O293" s="489"/>
      <c r="P293" s="493"/>
    </row>
    <row r="294" spans="1:17" ht="20.100000000000001" hidden="1" customHeight="1" x14ac:dyDescent="0.2">
      <c r="A294" s="248" t="s">
        <v>300</v>
      </c>
      <c r="B294" s="13" t="s">
        <v>408</v>
      </c>
      <c r="C294" s="13" t="s">
        <v>387</v>
      </c>
      <c r="D294" s="13" t="s">
        <v>388</v>
      </c>
      <c r="E294" s="13" t="s">
        <v>366</v>
      </c>
      <c r="F294" s="13" t="s">
        <v>366</v>
      </c>
      <c r="G294" s="13" t="s">
        <v>388</v>
      </c>
      <c r="H294" s="13" t="s">
        <v>388</v>
      </c>
      <c r="I294" s="13" t="s">
        <v>367</v>
      </c>
      <c r="J294" s="249"/>
      <c r="K294" s="12"/>
      <c r="L294" s="263">
        <f>SUM(L295:L297)</f>
        <v>0</v>
      </c>
      <c r="M294" s="485"/>
      <c r="N294" s="473"/>
      <c r="O294" s="489"/>
      <c r="P294" s="462"/>
    </row>
    <row r="295" spans="1:17" ht="20.100000000000001" hidden="1" customHeight="1" x14ac:dyDescent="0.2">
      <c r="A295" s="258" t="s">
        <v>300</v>
      </c>
      <c r="B295" s="259" t="s">
        <v>408</v>
      </c>
      <c r="C295" s="259" t="s">
        <v>387</v>
      </c>
      <c r="D295" s="259" t="s">
        <v>93</v>
      </c>
      <c r="E295" s="259" t="s">
        <v>366</v>
      </c>
      <c r="F295" s="259" t="s">
        <v>366</v>
      </c>
      <c r="G295" s="259" t="s">
        <v>388</v>
      </c>
      <c r="H295" s="259" t="s">
        <v>388</v>
      </c>
      <c r="I295" s="259" t="s">
        <v>367</v>
      </c>
      <c r="J295" s="249"/>
      <c r="K295" s="12"/>
      <c r="L295" s="260">
        <v>0</v>
      </c>
      <c r="M295" s="485"/>
      <c r="N295" s="473"/>
      <c r="O295" s="489"/>
      <c r="P295" s="462"/>
    </row>
    <row r="296" spans="1:17" ht="20.100000000000001" hidden="1" customHeight="1" x14ac:dyDescent="0.2">
      <c r="A296" s="258" t="s">
        <v>300</v>
      </c>
      <c r="B296" s="259" t="s">
        <v>408</v>
      </c>
      <c r="C296" s="259" t="s">
        <v>387</v>
      </c>
      <c r="D296" s="259" t="s">
        <v>300</v>
      </c>
      <c r="E296" s="259" t="s">
        <v>366</v>
      </c>
      <c r="F296" s="259" t="s">
        <v>366</v>
      </c>
      <c r="G296" s="259" t="s">
        <v>388</v>
      </c>
      <c r="H296" s="259" t="s">
        <v>388</v>
      </c>
      <c r="I296" s="259" t="s">
        <v>367</v>
      </c>
      <c r="J296" s="249"/>
      <c r="K296" s="12"/>
      <c r="L296" s="260">
        <v>0</v>
      </c>
      <c r="M296" s="485"/>
      <c r="N296" s="473"/>
      <c r="O296" s="489"/>
      <c r="P296" s="493"/>
    </row>
    <row r="297" spans="1:17" ht="20.100000000000001" hidden="1" customHeight="1" x14ac:dyDescent="0.2">
      <c r="A297" s="258" t="s">
        <v>300</v>
      </c>
      <c r="B297" s="259" t="s">
        <v>408</v>
      </c>
      <c r="C297" s="259" t="s">
        <v>387</v>
      </c>
      <c r="D297" s="259" t="s">
        <v>409</v>
      </c>
      <c r="E297" s="259" t="s">
        <v>366</v>
      </c>
      <c r="F297" s="259" t="s">
        <v>366</v>
      </c>
      <c r="G297" s="259" t="s">
        <v>388</v>
      </c>
      <c r="H297" s="259" t="s">
        <v>388</v>
      </c>
      <c r="I297" s="259" t="s">
        <v>367</v>
      </c>
      <c r="J297" s="249"/>
      <c r="K297" s="12"/>
      <c r="L297" s="260">
        <v>0</v>
      </c>
      <c r="M297" s="485"/>
      <c r="N297" s="473"/>
      <c r="O297" s="489"/>
      <c r="P297" s="462"/>
    </row>
    <row r="298" spans="1:17" ht="20.100000000000001" hidden="1" customHeight="1" x14ac:dyDescent="0.2">
      <c r="A298" s="248" t="s">
        <v>300</v>
      </c>
      <c r="B298" s="13" t="s">
        <v>26</v>
      </c>
      <c r="C298" s="13" t="s">
        <v>388</v>
      </c>
      <c r="D298" s="13" t="s">
        <v>388</v>
      </c>
      <c r="E298" s="13" t="s">
        <v>366</v>
      </c>
      <c r="F298" s="13" t="s">
        <v>366</v>
      </c>
      <c r="G298" s="13" t="s">
        <v>388</v>
      </c>
      <c r="H298" s="13" t="s">
        <v>388</v>
      </c>
      <c r="I298" s="13" t="s">
        <v>367</v>
      </c>
      <c r="J298" s="249"/>
      <c r="K298" s="249"/>
      <c r="L298" s="260">
        <v>0</v>
      </c>
      <c r="M298" s="485"/>
      <c r="N298" s="473"/>
      <c r="O298" s="489"/>
      <c r="P298" s="462"/>
    </row>
    <row r="299" spans="1:17" s="14" customFormat="1" ht="20.100000000000001" customHeight="1" x14ac:dyDescent="0.2">
      <c r="A299" s="248" t="s">
        <v>387</v>
      </c>
      <c r="B299" s="13" t="s">
        <v>388</v>
      </c>
      <c r="C299" s="13" t="s">
        <v>388</v>
      </c>
      <c r="D299" s="13" t="s">
        <v>388</v>
      </c>
      <c r="E299" s="13" t="s">
        <v>366</v>
      </c>
      <c r="F299" s="13" t="s">
        <v>366</v>
      </c>
      <c r="G299" s="13" t="s">
        <v>388</v>
      </c>
      <c r="H299" s="13" t="s">
        <v>388</v>
      </c>
      <c r="I299" s="13" t="s">
        <v>367</v>
      </c>
      <c r="J299" s="252"/>
      <c r="K299" s="252" t="s">
        <v>9</v>
      </c>
      <c r="L299" s="253">
        <f>L332</f>
        <v>1887273224</v>
      </c>
      <c r="M299" s="484"/>
      <c r="N299" s="473"/>
      <c r="O299" s="312"/>
      <c r="P299" s="493">
        <f>L299/L351</f>
        <v>0.23066427723619562</v>
      </c>
      <c r="Q299" s="497"/>
    </row>
    <row r="300" spans="1:17" s="14" customFormat="1" ht="20.100000000000001" hidden="1" customHeight="1" x14ac:dyDescent="0.2">
      <c r="A300" s="248" t="s">
        <v>387</v>
      </c>
      <c r="B300" s="13" t="s">
        <v>93</v>
      </c>
      <c r="C300" s="13" t="s">
        <v>388</v>
      </c>
      <c r="D300" s="13" t="s">
        <v>388</v>
      </c>
      <c r="E300" s="13" t="s">
        <v>366</v>
      </c>
      <c r="F300" s="13" t="s">
        <v>366</v>
      </c>
      <c r="G300" s="13" t="s">
        <v>388</v>
      </c>
      <c r="H300" s="13" t="s">
        <v>388</v>
      </c>
      <c r="I300" s="13" t="s">
        <v>367</v>
      </c>
      <c r="J300" s="252"/>
      <c r="K300" s="252"/>
      <c r="L300" s="253">
        <f>+L301+L309+L311</f>
        <v>0</v>
      </c>
      <c r="M300" s="484"/>
      <c r="N300" s="473"/>
      <c r="O300" s="312"/>
      <c r="P300" s="462"/>
      <c r="Q300" s="494"/>
    </row>
    <row r="301" spans="1:17" s="14" customFormat="1" ht="20.100000000000001" hidden="1" customHeight="1" x14ac:dyDescent="0.2">
      <c r="A301" s="248" t="s">
        <v>387</v>
      </c>
      <c r="B301" s="13" t="s">
        <v>93</v>
      </c>
      <c r="C301" s="13" t="s">
        <v>93</v>
      </c>
      <c r="D301" s="13" t="s">
        <v>388</v>
      </c>
      <c r="E301" s="13" t="s">
        <v>366</v>
      </c>
      <c r="F301" s="13" t="s">
        <v>366</v>
      </c>
      <c r="G301" s="13" t="s">
        <v>388</v>
      </c>
      <c r="H301" s="13" t="s">
        <v>388</v>
      </c>
      <c r="I301" s="13" t="s">
        <v>367</v>
      </c>
      <c r="J301" s="252"/>
      <c r="K301" s="252"/>
      <c r="L301" s="253">
        <f>SUM(L302:L308)</f>
        <v>0</v>
      </c>
      <c r="M301" s="484"/>
      <c r="N301" s="473"/>
      <c r="O301" s="312"/>
      <c r="P301" s="462"/>
      <c r="Q301" s="494"/>
    </row>
    <row r="302" spans="1:17" s="14" customFormat="1" ht="20.100000000000001" hidden="1" customHeight="1" x14ac:dyDescent="0.2">
      <c r="A302" s="248" t="s">
        <v>387</v>
      </c>
      <c r="B302" s="13" t="s">
        <v>93</v>
      </c>
      <c r="C302" s="13" t="s">
        <v>93</v>
      </c>
      <c r="D302" s="13" t="s">
        <v>93</v>
      </c>
      <c r="E302" s="13" t="s">
        <v>366</v>
      </c>
      <c r="F302" s="13" t="s">
        <v>366</v>
      </c>
      <c r="G302" s="13" t="s">
        <v>388</v>
      </c>
      <c r="H302" s="13" t="s">
        <v>388</v>
      </c>
      <c r="I302" s="13" t="s">
        <v>367</v>
      </c>
      <c r="J302" s="252"/>
      <c r="K302" s="252"/>
      <c r="L302" s="254">
        <v>0</v>
      </c>
      <c r="M302" s="484"/>
      <c r="N302" s="473"/>
      <c r="O302" s="312"/>
      <c r="P302" s="493"/>
      <c r="Q302" s="494"/>
    </row>
    <row r="303" spans="1:17" s="14" customFormat="1" ht="20.100000000000001" hidden="1" customHeight="1" x14ac:dyDescent="0.2">
      <c r="A303" s="248" t="s">
        <v>387</v>
      </c>
      <c r="B303" s="13" t="s">
        <v>93</v>
      </c>
      <c r="C303" s="13" t="s">
        <v>93</v>
      </c>
      <c r="D303" s="13" t="s">
        <v>300</v>
      </c>
      <c r="E303" s="13" t="s">
        <v>366</v>
      </c>
      <c r="F303" s="13" t="s">
        <v>366</v>
      </c>
      <c r="G303" s="13" t="s">
        <v>388</v>
      </c>
      <c r="H303" s="13" t="s">
        <v>388</v>
      </c>
      <c r="I303" s="13" t="s">
        <v>367</v>
      </c>
      <c r="J303" s="252"/>
      <c r="K303" s="252"/>
      <c r="L303" s="254">
        <v>0</v>
      </c>
      <c r="M303" s="484"/>
      <c r="N303" s="473"/>
      <c r="O303" s="312"/>
      <c r="P303" s="462"/>
      <c r="Q303" s="494"/>
    </row>
    <row r="304" spans="1:17" s="14" customFormat="1" ht="20.100000000000001" hidden="1" customHeight="1" x14ac:dyDescent="0.2">
      <c r="A304" s="248" t="s">
        <v>387</v>
      </c>
      <c r="B304" s="13" t="s">
        <v>93</v>
      </c>
      <c r="C304" s="13" t="s">
        <v>93</v>
      </c>
      <c r="D304" s="13" t="s">
        <v>387</v>
      </c>
      <c r="E304" s="13" t="s">
        <v>366</v>
      </c>
      <c r="F304" s="13" t="s">
        <v>366</v>
      </c>
      <c r="G304" s="13" t="s">
        <v>388</v>
      </c>
      <c r="H304" s="13" t="s">
        <v>388</v>
      </c>
      <c r="I304" s="13" t="s">
        <v>367</v>
      </c>
      <c r="J304" s="252"/>
      <c r="K304" s="252"/>
      <c r="L304" s="254">
        <v>0</v>
      </c>
      <c r="M304" s="484"/>
      <c r="N304" s="473"/>
      <c r="O304" s="312"/>
      <c r="P304" s="462"/>
      <c r="Q304" s="494"/>
    </row>
    <row r="305" spans="1:17" s="14" customFormat="1" ht="20.100000000000001" hidden="1" customHeight="1" x14ac:dyDescent="0.2">
      <c r="A305" s="248" t="s">
        <v>387</v>
      </c>
      <c r="B305" s="13" t="s">
        <v>93</v>
      </c>
      <c r="C305" s="13" t="s">
        <v>93</v>
      </c>
      <c r="D305" s="13" t="s">
        <v>408</v>
      </c>
      <c r="E305" s="13" t="s">
        <v>366</v>
      </c>
      <c r="F305" s="13" t="s">
        <v>366</v>
      </c>
      <c r="G305" s="13" t="s">
        <v>388</v>
      </c>
      <c r="H305" s="13" t="s">
        <v>388</v>
      </c>
      <c r="I305" s="13" t="s">
        <v>367</v>
      </c>
      <c r="J305" s="252"/>
      <c r="K305" s="252"/>
      <c r="L305" s="254">
        <v>0</v>
      </c>
      <c r="M305" s="484"/>
      <c r="N305" s="473"/>
      <c r="O305" s="312"/>
      <c r="P305" s="493"/>
      <c r="Q305" s="494"/>
    </row>
    <row r="306" spans="1:17" s="14" customFormat="1" ht="20.100000000000001" hidden="1" customHeight="1" x14ac:dyDescent="0.2">
      <c r="A306" s="248" t="s">
        <v>387</v>
      </c>
      <c r="B306" s="13" t="s">
        <v>93</v>
      </c>
      <c r="C306" s="13" t="s">
        <v>93</v>
      </c>
      <c r="D306" s="13" t="s">
        <v>26</v>
      </c>
      <c r="E306" s="13" t="s">
        <v>366</v>
      </c>
      <c r="F306" s="13" t="s">
        <v>366</v>
      </c>
      <c r="G306" s="13" t="s">
        <v>388</v>
      </c>
      <c r="H306" s="13" t="s">
        <v>388</v>
      </c>
      <c r="I306" s="13" t="s">
        <v>367</v>
      </c>
      <c r="J306" s="252"/>
      <c r="K306" s="252"/>
      <c r="L306" s="254">
        <v>0</v>
      </c>
      <c r="M306" s="484"/>
      <c r="N306" s="473"/>
      <c r="O306" s="312"/>
      <c r="P306" s="462"/>
      <c r="Q306" s="494"/>
    </row>
    <row r="307" spans="1:17" s="14" customFormat="1" ht="20.100000000000001" hidden="1" customHeight="1" x14ac:dyDescent="0.2">
      <c r="A307" s="248" t="s">
        <v>387</v>
      </c>
      <c r="B307" s="13" t="s">
        <v>93</v>
      </c>
      <c r="C307" s="13" t="s">
        <v>93</v>
      </c>
      <c r="D307" s="13" t="s">
        <v>27</v>
      </c>
      <c r="E307" s="13" t="s">
        <v>366</v>
      </c>
      <c r="F307" s="13" t="s">
        <v>366</v>
      </c>
      <c r="G307" s="13" t="s">
        <v>388</v>
      </c>
      <c r="H307" s="13" t="s">
        <v>388</v>
      </c>
      <c r="I307" s="13" t="s">
        <v>367</v>
      </c>
      <c r="J307" s="252"/>
      <c r="K307" s="252"/>
      <c r="L307" s="254">
        <v>0</v>
      </c>
      <c r="M307" s="484"/>
      <c r="N307" s="473"/>
      <c r="O307" s="312"/>
      <c r="P307" s="462"/>
      <c r="Q307" s="494"/>
    </row>
    <row r="308" spans="1:17" s="14" customFormat="1" ht="20.100000000000001" hidden="1" customHeight="1" x14ac:dyDescent="0.2">
      <c r="A308" s="248" t="s">
        <v>387</v>
      </c>
      <c r="B308" s="13" t="s">
        <v>93</v>
      </c>
      <c r="C308" s="13" t="s">
        <v>93</v>
      </c>
      <c r="D308" s="13" t="s">
        <v>10</v>
      </c>
      <c r="E308" s="13" t="s">
        <v>366</v>
      </c>
      <c r="F308" s="13" t="s">
        <v>366</v>
      </c>
      <c r="G308" s="13" t="s">
        <v>388</v>
      </c>
      <c r="H308" s="13" t="s">
        <v>388</v>
      </c>
      <c r="I308" s="13" t="s">
        <v>367</v>
      </c>
      <c r="J308" s="252"/>
      <c r="K308" s="252"/>
      <c r="L308" s="254">
        <v>0</v>
      </c>
      <c r="M308" s="484"/>
      <c r="N308" s="473"/>
      <c r="O308" s="312"/>
      <c r="P308" s="493"/>
      <c r="Q308" s="494"/>
    </row>
    <row r="309" spans="1:17" s="14" customFormat="1" ht="20.100000000000001" hidden="1" customHeight="1" x14ac:dyDescent="0.2">
      <c r="A309" s="248" t="s">
        <v>387</v>
      </c>
      <c r="B309" s="13" t="s">
        <v>93</v>
      </c>
      <c r="C309" s="13" t="s">
        <v>300</v>
      </c>
      <c r="D309" s="13" t="s">
        <v>388</v>
      </c>
      <c r="E309" s="13" t="s">
        <v>366</v>
      </c>
      <c r="F309" s="13" t="s">
        <v>366</v>
      </c>
      <c r="G309" s="13" t="s">
        <v>388</v>
      </c>
      <c r="H309" s="13" t="s">
        <v>388</v>
      </c>
      <c r="I309" s="13" t="s">
        <v>367</v>
      </c>
      <c r="J309" s="252"/>
      <c r="K309" s="252"/>
      <c r="L309" s="253">
        <f>SUM(L310)</f>
        <v>0</v>
      </c>
      <c r="M309" s="484"/>
      <c r="N309" s="473"/>
      <c r="O309" s="312"/>
      <c r="P309" s="462"/>
      <c r="Q309" s="494"/>
    </row>
    <row r="310" spans="1:17" s="14" customFormat="1" ht="20.100000000000001" hidden="1" customHeight="1" x14ac:dyDescent="0.2">
      <c r="A310" s="248" t="s">
        <v>387</v>
      </c>
      <c r="B310" s="13" t="s">
        <v>93</v>
      </c>
      <c r="C310" s="13" t="s">
        <v>300</v>
      </c>
      <c r="D310" s="13" t="s">
        <v>93</v>
      </c>
      <c r="E310" s="13" t="s">
        <v>366</v>
      </c>
      <c r="F310" s="13" t="s">
        <v>366</v>
      </c>
      <c r="G310" s="13" t="s">
        <v>388</v>
      </c>
      <c r="H310" s="13" t="s">
        <v>388</v>
      </c>
      <c r="I310" s="13" t="s">
        <v>367</v>
      </c>
      <c r="J310" s="252"/>
      <c r="K310" s="252"/>
      <c r="L310" s="254">
        <v>0</v>
      </c>
      <c r="M310" s="484"/>
      <c r="N310" s="473"/>
      <c r="O310" s="312"/>
      <c r="P310" s="462"/>
      <c r="Q310" s="494"/>
    </row>
    <row r="311" spans="1:17" s="14" customFormat="1" ht="20.100000000000001" hidden="1" customHeight="1" x14ac:dyDescent="0.2">
      <c r="A311" s="248" t="s">
        <v>387</v>
      </c>
      <c r="B311" s="13" t="s">
        <v>93</v>
      </c>
      <c r="C311" s="13" t="s">
        <v>387</v>
      </c>
      <c r="D311" s="13" t="s">
        <v>388</v>
      </c>
      <c r="E311" s="13" t="s">
        <v>366</v>
      </c>
      <c r="F311" s="13" t="s">
        <v>366</v>
      </c>
      <c r="G311" s="13" t="s">
        <v>388</v>
      </c>
      <c r="H311" s="13" t="s">
        <v>388</v>
      </c>
      <c r="I311" s="13" t="s">
        <v>367</v>
      </c>
      <c r="J311" s="252"/>
      <c r="K311" s="252"/>
      <c r="L311" s="253">
        <f>+L312</f>
        <v>0</v>
      </c>
      <c r="M311" s="484"/>
      <c r="N311" s="473"/>
      <c r="O311" s="312"/>
      <c r="P311" s="493"/>
      <c r="Q311" s="494"/>
    </row>
    <row r="312" spans="1:17" s="14" customFormat="1" ht="20.100000000000001" hidden="1" customHeight="1" x14ac:dyDescent="0.2">
      <c r="A312" s="248" t="s">
        <v>387</v>
      </c>
      <c r="B312" s="13" t="s">
        <v>93</v>
      </c>
      <c r="C312" s="13" t="s">
        <v>387</v>
      </c>
      <c r="D312" s="13" t="s">
        <v>93</v>
      </c>
      <c r="E312" s="13" t="s">
        <v>366</v>
      </c>
      <c r="F312" s="13" t="s">
        <v>366</v>
      </c>
      <c r="G312" s="13" t="s">
        <v>388</v>
      </c>
      <c r="H312" s="13" t="s">
        <v>388</v>
      </c>
      <c r="I312" s="13" t="s">
        <v>367</v>
      </c>
      <c r="J312" s="252"/>
      <c r="K312" s="251"/>
      <c r="L312" s="253">
        <f>SUM(L313:L314)</f>
        <v>0</v>
      </c>
      <c r="M312" s="484"/>
      <c r="N312" s="473"/>
      <c r="O312" s="312"/>
      <c r="P312" s="462"/>
      <c r="Q312" s="494"/>
    </row>
    <row r="313" spans="1:17" s="14" customFormat="1" ht="20.100000000000001" hidden="1" customHeight="1" x14ac:dyDescent="0.2">
      <c r="A313" s="248" t="s">
        <v>387</v>
      </c>
      <c r="B313" s="13" t="s">
        <v>93</v>
      </c>
      <c r="C313" s="13" t="s">
        <v>387</v>
      </c>
      <c r="D313" s="13" t="s">
        <v>93</v>
      </c>
      <c r="E313" s="13" t="s">
        <v>369</v>
      </c>
      <c r="F313" s="13" t="s">
        <v>366</v>
      </c>
      <c r="G313" s="13" t="s">
        <v>388</v>
      </c>
      <c r="H313" s="13" t="s">
        <v>388</v>
      </c>
      <c r="I313" s="13" t="s">
        <v>367</v>
      </c>
      <c r="J313" s="252"/>
      <c r="K313" s="251"/>
      <c r="L313" s="254">
        <v>0</v>
      </c>
      <c r="M313" s="484"/>
      <c r="N313" s="473"/>
      <c r="O313" s="312"/>
      <c r="P313" s="462"/>
      <c r="Q313" s="494"/>
    </row>
    <row r="314" spans="1:17" s="14" customFormat="1" ht="20.100000000000001" hidden="1" customHeight="1" x14ac:dyDescent="0.2">
      <c r="A314" s="248" t="s">
        <v>387</v>
      </c>
      <c r="B314" s="13" t="s">
        <v>93</v>
      </c>
      <c r="C314" s="13" t="s">
        <v>387</v>
      </c>
      <c r="D314" s="13" t="s">
        <v>93</v>
      </c>
      <c r="E314" s="13" t="s">
        <v>370</v>
      </c>
      <c r="F314" s="13" t="s">
        <v>366</v>
      </c>
      <c r="G314" s="13" t="s">
        <v>388</v>
      </c>
      <c r="H314" s="13" t="s">
        <v>388</v>
      </c>
      <c r="I314" s="13" t="s">
        <v>367</v>
      </c>
      <c r="J314" s="252"/>
      <c r="K314" s="251"/>
      <c r="L314" s="254">
        <v>0</v>
      </c>
      <c r="M314" s="484"/>
      <c r="N314" s="473"/>
      <c r="O314" s="312"/>
      <c r="P314" s="493"/>
      <c r="Q314" s="494"/>
    </row>
    <row r="315" spans="1:17" s="14" customFormat="1" ht="20.100000000000001" hidden="1" customHeight="1" x14ac:dyDescent="0.2">
      <c r="A315" s="248" t="s">
        <v>387</v>
      </c>
      <c r="B315" s="13" t="s">
        <v>300</v>
      </c>
      <c r="C315" s="13" t="s">
        <v>388</v>
      </c>
      <c r="D315" s="13" t="s">
        <v>388</v>
      </c>
      <c r="E315" s="13" t="s">
        <v>366</v>
      </c>
      <c r="F315" s="13" t="s">
        <v>366</v>
      </c>
      <c r="G315" s="13" t="s">
        <v>388</v>
      </c>
      <c r="H315" s="13" t="s">
        <v>388</v>
      </c>
      <c r="I315" s="13" t="s">
        <v>367</v>
      </c>
      <c r="J315" s="252"/>
      <c r="K315" s="252"/>
      <c r="L315" s="253">
        <f>+L316+L327+L329</f>
        <v>0</v>
      </c>
      <c r="M315" s="484"/>
      <c r="N315" s="473"/>
      <c r="O315" s="312"/>
      <c r="P315" s="462"/>
      <c r="Q315" s="494"/>
    </row>
    <row r="316" spans="1:17" s="14" customFormat="1" ht="20.100000000000001" hidden="1" customHeight="1" x14ac:dyDescent="0.2">
      <c r="A316" s="248" t="s">
        <v>387</v>
      </c>
      <c r="B316" s="13" t="s">
        <v>300</v>
      </c>
      <c r="C316" s="13" t="s">
        <v>93</v>
      </c>
      <c r="D316" s="13" t="s">
        <v>388</v>
      </c>
      <c r="E316" s="13" t="s">
        <v>366</v>
      </c>
      <c r="F316" s="13" t="s">
        <v>366</v>
      </c>
      <c r="G316" s="13" t="s">
        <v>388</v>
      </c>
      <c r="H316" s="13" t="s">
        <v>388</v>
      </c>
      <c r="I316" s="13" t="s">
        <v>367</v>
      </c>
      <c r="J316" s="252"/>
      <c r="K316" s="252"/>
      <c r="L316" s="253">
        <f>+L317+L324+L325+L326</f>
        <v>0</v>
      </c>
      <c r="M316" s="484"/>
      <c r="N316" s="473"/>
      <c r="O316" s="312"/>
      <c r="P316" s="462"/>
      <c r="Q316" s="494"/>
    </row>
    <row r="317" spans="1:17" s="14" customFormat="1" ht="20.100000000000001" hidden="1" customHeight="1" x14ac:dyDescent="0.2">
      <c r="A317" s="248" t="s">
        <v>387</v>
      </c>
      <c r="B317" s="13" t="s">
        <v>300</v>
      </c>
      <c r="C317" s="13" t="s">
        <v>93</v>
      </c>
      <c r="D317" s="13" t="s">
        <v>93</v>
      </c>
      <c r="E317" s="13" t="s">
        <v>366</v>
      </c>
      <c r="F317" s="13" t="s">
        <v>366</v>
      </c>
      <c r="G317" s="13" t="s">
        <v>388</v>
      </c>
      <c r="H317" s="13" t="s">
        <v>388</v>
      </c>
      <c r="I317" s="13" t="s">
        <v>367</v>
      </c>
      <c r="J317" s="252"/>
      <c r="K317" s="251"/>
      <c r="L317" s="253">
        <f>SUM(L318:L323)</f>
        <v>0</v>
      </c>
      <c r="M317" s="484"/>
      <c r="N317" s="473"/>
      <c r="O317" s="312"/>
      <c r="P317" s="493"/>
      <c r="Q317" s="494"/>
    </row>
    <row r="318" spans="1:17" s="14" customFormat="1" ht="20.100000000000001" hidden="1" customHeight="1" x14ac:dyDescent="0.2">
      <c r="A318" s="248" t="s">
        <v>387</v>
      </c>
      <c r="B318" s="13" t="s">
        <v>300</v>
      </c>
      <c r="C318" s="13" t="s">
        <v>93</v>
      </c>
      <c r="D318" s="13" t="s">
        <v>93</v>
      </c>
      <c r="E318" s="13" t="s">
        <v>369</v>
      </c>
      <c r="F318" s="13" t="s">
        <v>366</v>
      </c>
      <c r="G318" s="13" t="s">
        <v>388</v>
      </c>
      <c r="H318" s="13" t="s">
        <v>388</v>
      </c>
      <c r="I318" s="13" t="s">
        <v>367</v>
      </c>
      <c r="J318" s="252"/>
      <c r="K318" s="251"/>
      <c r="L318" s="254">
        <v>0</v>
      </c>
      <c r="M318" s="484"/>
      <c r="N318" s="473"/>
      <c r="O318" s="312"/>
      <c r="P318" s="462"/>
      <c r="Q318" s="494"/>
    </row>
    <row r="319" spans="1:17" s="14" customFormat="1" ht="20.100000000000001" hidden="1" customHeight="1" x14ac:dyDescent="0.2">
      <c r="A319" s="248" t="s">
        <v>387</v>
      </c>
      <c r="B319" s="13" t="s">
        <v>300</v>
      </c>
      <c r="C319" s="13" t="s">
        <v>93</v>
      </c>
      <c r="D319" s="13" t="s">
        <v>93</v>
      </c>
      <c r="E319" s="13" t="s">
        <v>370</v>
      </c>
      <c r="F319" s="13" t="s">
        <v>366</v>
      </c>
      <c r="G319" s="13" t="s">
        <v>388</v>
      </c>
      <c r="H319" s="13" t="s">
        <v>388</v>
      </c>
      <c r="I319" s="13" t="s">
        <v>367</v>
      </c>
      <c r="J319" s="252"/>
      <c r="K319" s="251"/>
      <c r="L319" s="254">
        <v>0</v>
      </c>
      <c r="M319" s="484"/>
      <c r="N319" s="473"/>
      <c r="O319" s="312"/>
      <c r="P319" s="462"/>
      <c r="Q319" s="494"/>
    </row>
    <row r="320" spans="1:17" s="14" customFormat="1" ht="20.100000000000001" hidden="1" customHeight="1" x14ac:dyDescent="0.2">
      <c r="A320" s="248" t="s">
        <v>387</v>
      </c>
      <c r="B320" s="13" t="s">
        <v>300</v>
      </c>
      <c r="C320" s="13" t="s">
        <v>93</v>
      </c>
      <c r="D320" s="13" t="s">
        <v>93</v>
      </c>
      <c r="E320" s="13" t="s">
        <v>306</v>
      </c>
      <c r="F320" s="13" t="s">
        <v>366</v>
      </c>
      <c r="G320" s="13" t="s">
        <v>388</v>
      </c>
      <c r="H320" s="13" t="s">
        <v>388</v>
      </c>
      <c r="I320" s="13" t="s">
        <v>367</v>
      </c>
      <c r="J320" s="252"/>
      <c r="K320" s="251"/>
      <c r="L320" s="254">
        <v>0</v>
      </c>
      <c r="M320" s="484"/>
      <c r="N320" s="473"/>
      <c r="O320" s="312"/>
      <c r="P320" s="493"/>
      <c r="Q320" s="494"/>
    </row>
    <row r="321" spans="1:17" s="14" customFormat="1" ht="20.100000000000001" hidden="1" customHeight="1" x14ac:dyDescent="0.2">
      <c r="A321" s="248" t="s">
        <v>387</v>
      </c>
      <c r="B321" s="13" t="s">
        <v>300</v>
      </c>
      <c r="C321" s="13" t="s">
        <v>93</v>
      </c>
      <c r="D321" s="13" t="s">
        <v>93</v>
      </c>
      <c r="E321" s="13" t="s">
        <v>385</v>
      </c>
      <c r="F321" s="13" t="s">
        <v>366</v>
      </c>
      <c r="G321" s="13" t="s">
        <v>388</v>
      </c>
      <c r="H321" s="13" t="s">
        <v>388</v>
      </c>
      <c r="I321" s="13" t="s">
        <v>367</v>
      </c>
      <c r="J321" s="252"/>
      <c r="K321" s="251"/>
      <c r="L321" s="254">
        <v>0</v>
      </c>
      <c r="M321" s="484"/>
      <c r="N321" s="473"/>
      <c r="O321" s="312"/>
      <c r="P321" s="462"/>
      <c r="Q321" s="494"/>
    </row>
    <row r="322" spans="1:17" s="14" customFormat="1" ht="20.100000000000001" hidden="1" customHeight="1" x14ac:dyDescent="0.2">
      <c r="A322" s="248" t="s">
        <v>387</v>
      </c>
      <c r="B322" s="13" t="s">
        <v>300</v>
      </c>
      <c r="C322" s="13" t="s">
        <v>93</v>
      </c>
      <c r="D322" s="13" t="s">
        <v>93</v>
      </c>
      <c r="E322" s="13" t="s">
        <v>386</v>
      </c>
      <c r="F322" s="13" t="s">
        <v>366</v>
      </c>
      <c r="G322" s="13" t="s">
        <v>388</v>
      </c>
      <c r="H322" s="13" t="s">
        <v>388</v>
      </c>
      <c r="I322" s="13" t="s">
        <v>367</v>
      </c>
      <c r="J322" s="252"/>
      <c r="K322" s="251"/>
      <c r="L322" s="254">
        <v>0</v>
      </c>
      <c r="M322" s="484"/>
      <c r="N322" s="473"/>
      <c r="O322" s="312"/>
      <c r="P322" s="462"/>
      <c r="Q322" s="494"/>
    </row>
    <row r="323" spans="1:17" s="14" customFormat="1" ht="20.100000000000001" hidden="1" customHeight="1" x14ac:dyDescent="0.2">
      <c r="A323" s="248" t="s">
        <v>387</v>
      </c>
      <c r="B323" s="13" t="s">
        <v>300</v>
      </c>
      <c r="C323" s="13" t="s">
        <v>93</v>
      </c>
      <c r="D323" s="13" t="s">
        <v>93</v>
      </c>
      <c r="E323" s="13" t="s">
        <v>339</v>
      </c>
      <c r="F323" s="13" t="s">
        <v>366</v>
      </c>
      <c r="G323" s="13" t="s">
        <v>388</v>
      </c>
      <c r="H323" s="13" t="s">
        <v>388</v>
      </c>
      <c r="I323" s="13" t="s">
        <v>367</v>
      </c>
      <c r="J323" s="252"/>
      <c r="K323" s="251"/>
      <c r="L323" s="254">
        <v>0</v>
      </c>
      <c r="M323" s="484"/>
      <c r="N323" s="473"/>
      <c r="O323" s="312"/>
      <c r="P323" s="493"/>
      <c r="Q323" s="494"/>
    </row>
    <row r="324" spans="1:17" s="14" customFormat="1" ht="20.100000000000001" hidden="1" customHeight="1" x14ac:dyDescent="0.2">
      <c r="A324" s="248" t="s">
        <v>387</v>
      </c>
      <c r="B324" s="13" t="s">
        <v>300</v>
      </c>
      <c r="C324" s="13" t="s">
        <v>93</v>
      </c>
      <c r="D324" s="13" t="s">
        <v>300</v>
      </c>
      <c r="E324" s="13" t="s">
        <v>366</v>
      </c>
      <c r="F324" s="13" t="s">
        <v>366</v>
      </c>
      <c r="G324" s="13" t="s">
        <v>388</v>
      </c>
      <c r="H324" s="13" t="s">
        <v>388</v>
      </c>
      <c r="I324" s="13" t="s">
        <v>367</v>
      </c>
      <c r="J324" s="252"/>
      <c r="K324" s="251"/>
      <c r="L324" s="254">
        <v>0</v>
      </c>
      <c r="M324" s="484"/>
      <c r="N324" s="473"/>
      <c r="O324" s="312"/>
      <c r="P324" s="462"/>
      <c r="Q324" s="494"/>
    </row>
    <row r="325" spans="1:17" s="14" customFormat="1" ht="20.100000000000001" hidden="1" customHeight="1" x14ac:dyDescent="0.2">
      <c r="A325" s="248" t="s">
        <v>387</v>
      </c>
      <c r="B325" s="13" t="s">
        <v>300</v>
      </c>
      <c r="C325" s="13" t="s">
        <v>93</v>
      </c>
      <c r="D325" s="13" t="s">
        <v>387</v>
      </c>
      <c r="E325" s="13" t="s">
        <v>366</v>
      </c>
      <c r="F325" s="13" t="s">
        <v>366</v>
      </c>
      <c r="G325" s="13" t="s">
        <v>388</v>
      </c>
      <c r="H325" s="13" t="s">
        <v>388</v>
      </c>
      <c r="I325" s="13" t="s">
        <v>367</v>
      </c>
      <c r="J325" s="252"/>
      <c r="K325" s="251"/>
      <c r="L325" s="254">
        <v>0</v>
      </c>
      <c r="M325" s="484"/>
      <c r="N325" s="473"/>
      <c r="O325" s="312"/>
      <c r="P325" s="462"/>
      <c r="Q325" s="494"/>
    </row>
    <row r="326" spans="1:17" s="14" customFormat="1" ht="20.100000000000001" hidden="1" customHeight="1" x14ac:dyDescent="0.2">
      <c r="A326" s="248" t="s">
        <v>387</v>
      </c>
      <c r="B326" s="13" t="s">
        <v>300</v>
      </c>
      <c r="C326" s="13" t="s">
        <v>93</v>
      </c>
      <c r="D326" s="13" t="s">
        <v>409</v>
      </c>
      <c r="E326" s="13" t="s">
        <v>366</v>
      </c>
      <c r="F326" s="13" t="s">
        <v>366</v>
      </c>
      <c r="G326" s="13" t="s">
        <v>388</v>
      </c>
      <c r="H326" s="13" t="s">
        <v>388</v>
      </c>
      <c r="I326" s="13" t="s">
        <v>367</v>
      </c>
      <c r="J326" s="252"/>
      <c r="K326" s="251"/>
      <c r="L326" s="254">
        <v>0</v>
      </c>
      <c r="M326" s="484"/>
      <c r="N326" s="473"/>
      <c r="O326" s="312"/>
      <c r="P326" s="493"/>
      <c r="Q326" s="494"/>
    </row>
    <row r="327" spans="1:17" s="14" customFormat="1" ht="20.100000000000001" hidden="1" customHeight="1" x14ac:dyDescent="0.2">
      <c r="A327" s="248" t="s">
        <v>387</v>
      </c>
      <c r="B327" s="13" t="s">
        <v>300</v>
      </c>
      <c r="C327" s="13" t="s">
        <v>300</v>
      </c>
      <c r="D327" s="13" t="s">
        <v>388</v>
      </c>
      <c r="E327" s="13" t="s">
        <v>366</v>
      </c>
      <c r="F327" s="13" t="s">
        <v>366</v>
      </c>
      <c r="G327" s="13" t="s">
        <v>388</v>
      </c>
      <c r="H327" s="13" t="s">
        <v>388</v>
      </c>
      <c r="I327" s="13" t="s">
        <v>367</v>
      </c>
      <c r="J327" s="252"/>
      <c r="K327" s="252"/>
      <c r="L327" s="253">
        <f>+L328</f>
        <v>0</v>
      </c>
      <c r="M327" s="484"/>
      <c r="N327" s="473"/>
      <c r="O327" s="312"/>
      <c r="P327" s="462"/>
      <c r="Q327" s="494"/>
    </row>
    <row r="328" spans="1:17" s="14" customFormat="1" ht="20.100000000000001" hidden="1" customHeight="1" x14ac:dyDescent="0.2">
      <c r="A328" s="248" t="s">
        <v>387</v>
      </c>
      <c r="B328" s="13" t="s">
        <v>300</v>
      </c>
      <c r="C328" s="13" t="s">
        <v>300</v>
      </c>
      <c r="D328" s="13" t="s">
        <v>93</v>
      </c>
      <c r="E328" s="13" t="s">
        <v>366</v>
      </c>
      <c r="F328" s="13" t="s">
        <v>366</v>
      </c>
      <c r="G328" s="13" t="s">
        <v>388</v>
      </c>
      <c r="H328" s="13" t="s">
        <v>388</v>
      </c>
      <c r="I328" s="13" t="s">
        <v>367</v>
      </c>
      <c r="J328" s="252"/>
      <c r="K328" s="252"/>
      <c r="L328" s="254">
        <v>0</v>
      </c>
      <c r="M328" s="484"/>
      <c r="N328" s="473"/>
      <c r="O328" s="312"/>
      <c r="P328" s="462"/>
      <c r="Q328" s="494"/>
    </row>
    <row r="329" spans="1:17" s="14" customFormat="1" ht="20.100000000000001" hidden="1" customHeight="1" x14ac:dyDescent="0.2">
      <c r="A329" s="248" t="s">
        <v>387</v>
      </c>
      <c r="B329" s="13" t="s">
        <v>300</v>
      </c>
      <c r="C329" s="13" t="s">
        <v>387</v>
      </c>
      <c r="D329" s="13" t="s">
        <v>388</v>
      </c>
      <c r="E329" s="13" t="s">
        <v>366</v>
      </c>
      <c r="F329" s="13" t="s">
        <v>366</v>
      </c>
      <c r="G329" s="13" t="s">
        <v>388</v>
      </c>
      <c r="H329" s="13" t="s">
        <v>388</v>
      </c>
      <c r="I329" s="13" t="s">
        <v>367</v>
      </c>
      <c r="J329" s="252"/>
      <c r="K329" s="252"/>
      <c r="L329" s="253">
        <f>SUM(L330:L331)</f>
        <v>0</v>
      </c>
      <c r="M329" s="484"/>
      <c r="N329" s="473"/>
      <c r="O329" s="312"/>
      <c r="P329" s="493"/>
      <c r="Q329" s="494"/>
    </row>
    <row r="330" spans="1:17" s="14" customFormat="1" ht="20.100000000000001" hidden="1" customHeight="1" x14ac:dyDescent="0.2">
      <c r="A330" s="248" t="s">
        <v>387</v>
      </c>
      <c r="B330" s="13" t="s">
        <v>300</v>
      </c>
      <c r="C330" s="13" t="s">
        <v>387</v>
      </c>
      <c r="D330" s="13" t="s">
        <v>93</v>
      </c>
      <c r="E330" s="13" t="s">
        <v>366</v>
      </c>
      <c r="F330" s="13" t="s">
        <v>366</v>
      </c>
      <c r="G330" s="13" t="s">
        <v>388</v>
      </c>
      <c r="H330" s="13" t="s">
        <v>388</v>
      </c>
      <c r="I330" s="13" t="s">
        <v>367</v>
      </c>
      <c r="J330" s="252"/>
      <c r="K330" s="252"/>
      <c r="L330" s="254">
        <v>0</v>
      </c>
      <c r="M330" s="484"/>
      <c r="N330" s="473"/>
      <c r="O330" s="312"/>
      <c r="P330" s="462"/>
      <c r="Q330" s="494"/>
    </row>
    <row r="331" spans="1:17" s="14" customFormat="1" ht="20.100000000000001" hidden="1" customHeight="1" x14ac:dyDescent="0.2">
      <c r="A331" s="248" t="s">
        <v>387</v>
      </c>
      <c r="B331" s="13" t="s">
        <v>300</v>
      </c>
      <c r="C331" s="13" t="s">
        <v>387</v>
      </c>
      <c r="D331" s="13" t="s">
        <v>300</v>
      </c>
      <c r="E331" s="13" t="s">
        <v>366</v>
      </c>
      <c r="F331" s="13" t="s">
        <v>366</v>
      </c>
      <c r="G331" s="13" t="s">
        <v>388</v>
      </c>
      <c r="H331" s="13" t="s">
        <v>388</v>
      </c>
      <c r="I331" s="13" t="s">
        <v>367</v>
      </c>
      <c r="J331" s="252"/>
      <c r="K331" s="252"/>
      <c r="L331" s="254">
        <v>0</v>
      </c>
      <c r="M331" s="484"/>
      <c r="N331" s="473"/>
      <c r="O331" s="312"/>
      <c r="P331" s="462"/>
      <c r="Q331" s="494"/>
    </row>
    <row r="332" spans="1:17" s="14" customFormat="1" ht="20.100000000000001" customHeight="1" x14ac:dyDescent="0.2">
      <c r="A332" s="248" t="s">
        <v>387</v>
      </c>
      <c r="B332" s="13" t="s">
        <v>387</v>
      </c>
      <c r="C332" s="13" t="s">
        <v>388</v>
      </c>
      <c r="D332" s="13" t="s">
        <v>388</v>
      </c>
      <c r="E332" s="13" t="s">
        <v>366</v>
      </c>
      <c r="F332" s="13" t="s">
        <v>366</v>
      </c>
      <c r="G332" s="13" t="s">
        <v>388</v>
      </c>
      <c r="H332" s="13" t="s">
        <v>388</v>
      </c>
      <c r="I332" s="13" t="s">
        <v>367</v>
      </c>
      <c r="J332" s="252"/>
      <c r="K332" s="252" t="s">
        <v>54</v>
      </c>
      <c r="L332" s="253">
        <f>+L333+L338</f>
        <v>1887273224</v>
      </c>
      <c r="M332" s="484"/>
      <c r="N332" s="473"/>
      <c r="O332" s="312"/>
      <c r="P332" s="493">
        <f>+L299/L351</f>
        <v>0.23066427723619562</v>
      </c>
      <c r="Q332" s="494"/>
    </row>
    <row r="333" spans="1:17" s="14" customFormat="1" ht="20.100000000000001" customHeight="1" x14ac:dyDescent="0.2">
      <c r="A333" s="248" t="s">
        <v>387</v>
      </c>
      <c r="B333" s="13" t="s">
        <v>387</v>
      </c>
      <c r="C333" s="13" t="s">
        <v>93</v>
      </c>
      <c r="D333" s="13" t="s">
        <v>388</v>
      </c>
      <c r="E333" s="13" t="s">
        <v>366</v>
      </c>
      <c r="F333" s="13" t="s">
        <v>366</v>
      </c>
      <c r="G333" s="13" t="s">
        <v>388</v>
      </c>
      <c r="H333" s="13" t="s">
        <v>388</v>
      </c>
      <c r="I333" s="13" t="s">
        <v>498</v>
      </c>
      <c r="J333" s="252"/>
      <c r="K333" s="252" t="s">
        <v>55</v>
      </c>
      <c r="L333" s="253">
        <f>SUM(L334:L337)</f>
        <v>777000000</v>
      </c>
      <c r="M333" s="484"/>
      <c r="N333" s="473"/>
      <c r="O333" s="312"/>
      <c r="P333" s="462"/>
      <c r="Q333" s="494"/>
    </row>
    <row r="334" spans="1:17" s="14" customFormat="1" ht="20.100000000000001" customHeight="1" x14ac:dyDescent="0.2">
      <c r="A334" s="264" t="s">
        <v>387</v>
      </c>
      <c r="B334" s="265" t="s">
        <v>387</v>
      </c>
      <c r="C334" s="265" t="s">
        <v>93</v>
      </c>
      <c r="D334" s="265" t="s">
        <v>93</v>
      </c>
      <c r="E334" s="265" t="s">
        <v>366</v>
      </c>
      <c r="F334" s="265" t="s">
        <v>366</v>
      </c>
      <c r="G334" s="265" t="s">
        <v>388</v>
      </c>
      <c r="H334" s="265" t="s">
        <v>388</v>
      </c>
      <c r="I334" s="265" t="s">
        <v>498</v>
      </c>
      <c r="J334" s="301" t="s">
        <v>413</v>
      </c>
      <c r="K334" s="267" t="s">
        <v>627</v>
      </c>
      <c r="L334" s="260">
        <f>+'Gastos 630'!F335+'Consolidado Gastos'!F393+'Consolidado Gastos'!F430</f>
        <v>777000000</v>
      </c>
      <c r="M334" s="484"/>
      <c r="N334" s="483">
        <v>0</v>
      </c>
      <c r="O334" s="487">
        <f>N334-L334</f>
        <v>-777000000</v>
      </c>
      <c r="P334" s="462">
        <f>+L333/L299</f>
        <v>0.41170509395199262</v>
      </c>
      <c r="Q334" s="498"/>
    </row>
    <row r="335" spans="1:17" s="163" customFormat="1" ht="20.100000000000001" hidden="1" customHeight="1" x14ac:dyDescent="0.2">
      <c r="A335" s="264" t="s">
        <v>387</v>
      </c>
      <c r="B335" s="265" t="s">
        <v>387</v>
      </c>
      <c r="C335" s="265" t="s">
        <v>93</v>
      </c>
      <c r="D335" s="265" t="s">
        <v>93</v>
      </c>
      <c r="E335" s="265" t="s">
        <v>366</v>
      </c>
      <c r="F335" s="265" t="s">
        <v>366</v>
      </c>
      <c r="G335" s="265" t="s">
        <v>388</v>
      </c>
      <c r="H335" s="265" t="s">
        <v>388</v>
      </c>
      <c r="I335" s="265" t="s">
        <v>446</v>
      </c>
      <c r="J335" s="267"/>
      <c r="K335" s="267" t="s">
        <v>463</v>
      </c>
      <c r="L335" s="260"/>
      <c r="M335" s="486"/>
      <c r="N335" s="473"/>
      <c r="O335" s="489"/>
      <c r="P335" s="493"/>
      <c r="Q335" s="499"/>
    </row>
    <row r="336" spans="1:17" s="163" customFormat="1" ht="20.100000000000001" hidden="1" customHeight="1" x14ac:dyDescent="0.2">
      <c r="A336" s="264" t="s">
        <v>387</v>
      </c>
      <c r="B336" s="265" t="s">
        <v>387</v>
      </c>
      <c r="C336" s="265" t="s">
        <v>93</v>
      </c>
      <c r="D336" s="265" t="s">
        <v>93</v>
      </c>
      <c r="E336" s="265" t="s">
        <v>366</v>
      </c>
      <c r="F336" s="265" t="s">
        <v>366</v>
      </c>
      <c r="G336" s="265" t="s">
        <v>388</v>
      </c>
      <c r="H336" s="265" t="s">
        <v>388</v>
      </c>
      <c r="I336" s="265" t="s">
        <v>3</v>
      </c>
      <c r="J336" s="267"/>
      <c r="K336" s="267"/>
      <c r="L336" s="268">
        <v>0</v>
      </c>
      <c r="M336" s="486"/>
      <c r="N336" s="483"/>
      <c r="O336" s="490"/>
      <c r="P336" s="462"/>
      <c r="Q336" s="499"/>
    </row>
    <row r="337" spans="1:17" s="163" customFormat="1" ht="20.100000000000001" hidden="1" customHeight="1" x14ac:dyDescent="0.2">
      <c r="A337" s="264" t="s">
        <v>387</v>
      </c>
      <c r="B337" s="265" t="s">
        <v>387</v>
      </c>
      <c r="C337" s="265" t="s">
        <v>93</v>
      </c>
      <c r="D337" s="265" t="s">
        <v>388</v>
      </c>
      <c r="E337" s="265" t="s">
        <v>366</v>
      </c>
      <c r="F337" s="265" t="s">
        <v>366</v>
      </c>
      <c r="G337" s="265" t="s">
        <v>388</v>
      </c>
      <c r="H337" s="265" t="s">
        <v>388</v>
      </c>
      <c r="I337" s="265" t="s">
        <v>4</v>
      </c>
      <c r="J337" s="267"/>
      <c r="K337" s="267"/>
      <c r="L337" s="268">
        <v>0</v>
      </c>
      <c r="M337" s="486"/>
      <c r="N337" s="483"/>
      <c r="O337" s="490"/>
      <c r="P337" s="462"/>
      <c r="Q337" s="499"/>
    </row>
    <row r="338" spans="1:17" s="14" customFormat="1" ht="20.100000000000001" customHeight="1" x14ac:dyDescent="0.2">
      <c r="A338" s="248" t="s">
        <v>387</v>
      </c>
      <c r="B338" s="13" t="s">
        <v>387</v>
      </c>
      <c r="C338" s="13" t="s">
        <v>300</v>
      </c>
      <c r="D338" s="13" t="s">
        <v>388</v>
      </c>
      <c r="E338" s="13" t="s">
        <v>366</v>
      </c>
      <c r="F338" s="13" t="s">
        <v>366</v>
      </c>
      <c r="G338" s="13" t="s">
        <v>388</v>
      </c>
      <c r="H338" s="13" t="s">
        <v>388</v>
      </c>
      <c r="I338" s="13" t="s">
        <v>499</v>
      </c>
      <c r="J338" s="252"/>
      <c r="K338" s="252" t="s">
        <v>56</v>
      </c>
      <c r="L338" s="253">
        <f>SUM(L339:L349)</f>
        <v>1110273224</v>
      </c>
      <c r="M338" s="484"/>
      <c r="N338" s="483"/>
      <c r="O338" s="487"/>
      <c r="P338" s="462">
        <f>+L338/L299</f>
        <v>0.58829490604800738</v>
      </c>
      <c r="Q338" s="498"/>
    </row>
    <row r="339" spans="1:17" s="163" customFormat="1" ht="20.100000000000001" hidden="1" customHeight="1" x14ac:dyDescent="0.2">
      <c r="A339" s="264" t="s">
        <v>387</v>
      </c>
      <c r="B339" s="265" t="s">
        <v>387</v>
      </c>
      <c r="C339" s="265" t="s">
        <v>300</v>
      </c>
      <c r="D339" s="265" t="s">
        <v>388</v>
      </c>
      <c r="E339" s="265" t="s">
        <v>366</v>
      </c>
      <c r="F339" s="265" t="s">
        <v>366</v>
      </c>
      <c r="G339" s="265" t="s">
        <v>388</v>
      </c>
      <c r="H339" s="265" t="s">
        <v>388</v>
      </c>
      <c r="I339" s="265" t="s">
        <v>499</v>
      </c>
      <c r="J339" s="301" t="s">
        <v>551</v>
      </c>
      <c r="K339" s="267" t="s">
        <v>552</v>
      </c>
      <c r="L339" s="260">
        <f>'Consolidado Gastos'!F133+'Consolidado Gastos'!F394+'Consolidado Gastos'!F100</f>
        <v>0</v>
      </c>
      <c r="M339" s="486"/>
      <c r="N339" s="483"/>
      <c r="O339" s="487">
        <f>N339-L339</f>
        <v>0</v>
      </c>
      <c r="P339" s="356"/>
      <c r="Q339" s="499"/>
    </row>
    <row r="340" spans="1:17" ht="20.100000000000001" hidden="1" customHeight="1" x14ac:dyDescent="0.2">
      <c r="A340" s="258" t="s">
        <v>387</v>
      </c>
      <c r="B340" s="259" t="s">
        <v>387</v>
      </c>
      <c r="C340" s="259" t="s">
        <v>300</v>
      </c>
      <c r="D340" s="259" t="s">
        <v>388</v>
      </c>
      <c r="E340" s="259" t="s">
        <v>366</v>
      </c>
      <c r="F340" s="259" t="s">
        <v>366</v>
      </c>
      <c r="G340" s="259" t="s">
        <v>388</v>
      </c>
      <c r="H340" s="259" t="s">
        <v>388</v>
      </c>
      <c r="I340" s="259" t="s">
        <v>499</v>
      </c>
      <c r="J340" s="301" t="s">
        <v>500</v>
      </c>
      <c r="K340" s="261" t="s">
        <v>504</v>
      </c>
      <c r="L340" s="260">
        <f>'Consolidado Gastos'!F395</f>
        <v>0</v>
      </c>
      <c r="M340" s="485"/>
      <c r="N340" s="483">
        <v>0</v>
      </c>
      <c r="O340" s="487">
        <f t="shared" ref="O340:O348" si="0">N340-L340</f>
        <v>0</v>
      </c>
      <c r="P340" s="437"/>
      <c r="Q340" s="498"/>
    </row>
    <row r="341" spans="1:17" ht="20.100000000000001" hidden="1" customHeight="1" x14ac:dyDescent="0.2">
      <c r="A341" s="258" t="s">
        <v>387</v>
      </c>
      <c r="B341" s="259" t="s">
        <v>387</v>
      </c>
      <c r="C341" s="259" t="s">
        <v>300</v>
      </c>
      <c r="D341" s="259" t="s">
        <v>388</v>
      </c>
      <c r="E341" s="259" t="s">
        <v>366</v>
      </c>
      <c r="F341" s="259" t="s">
        <v>366</v>
      </c>
      <c r="G341" s="259" t="s">
        <v>388</v>
      </c>
      <c r="H341" s="259" t="s">
        <v>388</v>
      </c>
      <c r="I341" s="259" t="s">
        <v>281</v>
      </c>
      <c r="J341" s="301" t="s">
        <v>497</v>
      </c>
      <c r="K341" s="249"/>
      <c r="L341" s="260">
        <v>0</v>
      </c>
      <c r="M341" s="485"/>
      <c r="N341" s="483"/>
      <c r="O341" s="487">
        <f t="shared" si="0"/>
        <v>0</v>
      </c>
      <c r="P341" s="355"/>
    </row>
    <row r="342" spans="1:17" ht="20.100000000000001" hidden="1" customHeight="1" x14ac:dyDescent="0.2">
      <c r="A342" s="258" t="s">
        <v>387</v>
      </c>
      <c r="B342" s="259" t="s">
        <v>387</v>
      </c>
      <c r="C342" s="259" t="s">
        <v>300</v>
      </c>
      <c r="D342" s="259" t="s">
        <v>388</v>
      </c>
      <c r="E342" s="259" t="s">
        <v>366</v>
      </c>
      <c r="F342" s="259" t="s">
        <v>366</v>
      </c>
      <c r="G342" s="259" t="s">
        <v>388</v>
      </c>
      <c r="H342" s="259" t="s">
        <v>388</v>
      </c>
      <c r="I342" s="259" t="s">
        <v>282</v>
      </c>
      <c r="J342" s="301" t="s">
        <v>497</v>
      </c>
      <c r="K342" s="249"/>
      <c r="L342" s="260">
        <v>0</v>
      </c>
      <c r="M342" s="485"/>
      <c r="N342" s="483"/>
      <c r="O342" s="487">
        <f t="shared" si="0"/>
        <v>0</v>
      </c>
      <c r="P342" s="355"/>
    </row>
    <row r="343" spans="1:17" ht="20.100000000000001" customHeight="1" x14ac:dyDescent="0.2">
      <c r="A343" s="258" t="s">
        <v>387</v>
      </c>
      <c r="B343" s="259" t="s">
        <v>387</v>
      </c>
      <c r="C343" s="259" t="s">
        <v>300</v>
      </c>
      <c r="D343" s="259" t="s">
        <v>388</v>
      </c>
      <c r="E343" s="259" t="s">
        <v>366</v>
      </c>
      <c r="F343" s="259" t="s">
        <v>366</v>
      </c>
      <c r="G343" s="259" t="s">
        <v>388</v>
      </c>
      <c r="H343" s="259" t="s">
        <v>388</v>
      </c>
      <c r="I343" s="259" t="s">
        <v>499</v>
      </c>
      <c r="J343" s="301" t="s">
        <v>501</v>
      </c>
      <c r="K343" s="249" t="s">
        <v>509</v>
      </c>
      <c r="L343" s="260">
        <f>'Consolidado Gastos'!F102+'Consolidado Gastos'!F334+'Consolidado Gastos'!F335+'Consolidado Gastos'!F383+'Consolidado Gastos'!F384+'Consolidado Gastos'!F379+'Consolidado Gastos'!F433+'Consolidado Gastos'!F204+'Consolidado Gastos'!F138+'Consolidado Gastos'!F381+'Consolidado Gastos'!F333+'Consolidado Gastos'!F173+'Consolidado Gastos'!F175+'Consolidado Gastos'!F330+'Consolidado Gastos'!F332+'Consolidado Gastos'!F380+'Consolidado Gastos'!F331+'Consolidado Gastos'!F382+'Consolidado Gastos'!F101+'Consolidado Gastos'!F140+'Consolidado Gastos'!F378+'Consolidado Gastos'!F103+'Consolidado Gastos'!F139+491341492</f>
        <v>760273224</v>
      </c>
      <c r="M343" s="485"/>
      <c r="N343" s="483">
        <v>0</v>
      </c>
      <c r="O343" s="487">
        <f t="shared" si="0"/>
        <v>-760273224</v>
      </c>
      <c r="P343" s="462">
        <f>+L343/L338</f>
        <v>0.68476227973953196</v>
      </c>
      <c r="Q343" s="498"/>
    </row>
    <row r="344" spans="1:17" s="163" customFormat="1" ht="20.100000000000001" hidden="1" customHeight="1" x14ac:dyDescent="0.2">
      <c r="A344" s="264" t="s">
        <v>387</v>
      </c>
      <c r="B344" s="265" t="s">
        <v>387</v>
      </c>
      <c r="C344" s="265" t="s">
        <v>300</v>
      </c>
      <c r="D344" s="265" t="s">
        <v>388</v>
      </c>
      <c r="E344" s="265" t="s">
        <v>366</v>
      </c>
      <c r="F344" s="265" t="s">
        <v>366</v>
      </c>
      <c r="G344" s="265" t="s">
        <v>388</v>
      </c>
      <c r="H344" s="265" t="s">
        <v>388</v>
      </c>
      <c r="I344" s="265" t="s">
        <v>499</v>
      </c>
      <c r="J344" s="301" t="s">
        <v>495</v>
      </c>
      <c r="K344" s="261" t="s">
        <v>505</v>
      </c>
      <c r="L344" s="260">
        <f>'Consolidado Gastos'!F434</f>
        <v>0</v>
      </c>
      <c r="M344" s="486"/>
      <c r="N344" s="483">
        <v>0</v>
      </c>
      <c r="O344" s="487">
        <f t="shared" si="0"/>
        <v>0</v>
      </c>
      <c r="P344" s="462"/>
      <c r="Q344" s="499"/>
    </row>
    <row r="345" spans="1:17" s="163" customFormat="1" ht="20.100000000000001" hidden="1" customHeight="1" x14ac:dyDescent="0.2">
      <c r="A345" s="264" t="s">
        <v>387</v>
      </c>
      <c r="B345" s="265" t="s">
        <v>387</v>
      </c>
      <c r="C345" s="265" t="s">
        <v>300</v>
      </c>
      <c r="D345" s="265" t="s">
        <v>388</v>
      </c>
      <c r="E345" s="265" t="s">
        <v>366</v>
      </c>
      <c r="F345" s="265" t="s">
        <v>366</v>
      </c>
      <c r="G345" s="265" t="s">
        <v>388</v>
      </c>
      <c r="H345" s="265" t="s">
        <v>388</v>
      </c>
      <c r="I345" s="265" t="s">
        <v>499</v>
      </c>
      <c r="J345" s="301" t="s">
        <v>502</v>
      </c>
      <c r="K345" s="261" t="s">
        <v>506</v>
      </c>
      <c r="L345" s="260">
        <f>'Consolidado Gastos'!F396</f>
        <v>0</v>
      </c>
      <c r="M345" s="486"/>
      <c r="N345" s="483">
        <v>0</v>
      </c>
      <c r="O345" s="487">
        <f t="shared" si="0"/>
        <v>0</v>
      </c>
      <c r="P345" s="462"/>
      <c r="Q345" s="499"/>
    </row>
    <row r="346" spans="1:17" s="163" customFormat="1" ht="20.100000000000001" hidden="1" customHeight="1" x14ac:dyDescent="0.2">
      <c r="A346" s="264" t="s">
        <v>387</v>
      </c>
      <c r="B346" s="265" t="s">
        <v>387</v>
      </c>
      <c r="C346" s="265" t="s">
        <v>300</v>
      </c>
      <c r="D346" s="265" t="s">
        <v>388</v>
      </c>
      <c r="E346" s="265" t="s">
        <v>366</v>
      </c>
      <c r="F346" s="265" t="s">
        <v>366</v>
      </c>
      <c r="G346" s="265" t="s">
        <v>388</v>
      </c>
      <c r="H346" s="265" t="s">
        <v>388</v>
      </c>
      <c r="I346" s="265" t="s">
        <v>499</v>
      </c>
      <c r="J346" s="301" t="s">
        <v>503</v>
      </c>
      <c r="K346" s="261" t="s">
        <v>507</v>
      </c>
      <c r="L346" s="260">
        <f>'Consolidado Gastos'!F425</f>
        <v>0</v>
      </c>
      <c r="M346" s="486"/>
      <c r="N346" s="483">
        <v>0</v>
      </c>
      <c r="O346" s="487">
        <f t="shared" si="0"/>
        <v>0</v>
      </c>
      <c r="P346" s="462"/>
      <c r="Q346" s="499"/>
    </row>
    <row r="347" spans="1:17" s="163" customFormat="1" ht="20.100000000000001" hidden="1" customHeight="1" x14ac:dyDescent="0.2">
      <c r="A347" s="264" t="s">
        <v>387</v>
      </c>
      <c r="B347" s="265" t="s">
        <v>387</v>
      </c>
      <c r="C347" s="265" t="s">
        <v>300</v>
      </c>
      <c r="D347" s="265" t="s">
        <v>388</v>
      </c>
      <c r="E347" s="265" t="s">
        <v>366</v>
      </c>
      <c r="F347" s="265" t="s">
        <v>366</v>
      </c>
      <c r="G347" s="265" t="s">
        <v>388</v>
      </c>
      <c r="H347" s="265" t="s">
        <v>388</v>
      </c>
      <c r="I347" s="265" t="s">
        <v>499</v>
      </c>
      <c r="J347" s="301" t="s">
        <v>446</v>
      </c>
      <c r="K347" s="261" t="s">
        <v>508</v>
      </c>
      <c r="L347" s="260">
        <f>'Consolidado Gastos'!F435</f>
        <v>0</v>
      </c>
      <c r="M347" s="486"/>
      <c r="N347" s="483">
        <v>0</v>
      </c>
      <c r="O347" s="487">
        <f t="shared" si="0"/>
        <v>0</v>
      </c>
      <c r="P347" s="462"/>
      <c r="Q347" s="499"/>
    </row>
    <row r="348" spans="1:17" s="163" customFormat="1" ht="20.100000000000001" hidden="1" customHeight="1" x14ac:dyDescent="0.2">
      <c r="A348" s="264" t="s">
        <v>387</v>
      </c>
      <c r="B348" s="265" t="s">
        <v>387</v>
      </c>
      <c r="C348" s="265" t="s">
        <v>300</v>
      </c>
      <c r="D348" s="265" t="s">
        <v>388</v>
      </c>
      <c r="E348" s="265" t="s">
        <v>366</v>
      </c>
      <c r="F348" s="265" t="s">
        <v>366</v>
      </c>
      <c r="G348" s="265" t="s">
        <v>388</v>
      </c>
      <c r="H348" s="265" t="s">
        <v>388</v>
      </c>
      <c r="I348" s="265" t="s">
        <v>499</v>
      </c>
      <c r="J348" s="301" t="s">
        <v>619</v>
      </c>
      <c r="K348" s="261" t="s">
        <v>620</v>
      </c>
      <c r="L348" s="260">
        <f>+'Consolidado Gastos'!F436</f>
        <v>0</v>
      </c>
      <c r="M348" s="486"/>
      <c r="N348" s="483">
        <v>0</v>
      </c>
      <c r="O348" s="487">
        <f t="shared" si="0"/>
        <v>0</v>
      </c>
      <c r="P348" s="462">
        <f>+L348/1000</f>
        <v>0</v>
      </c>
      <c r="Q348" s="498"/>
    </row>
    <row r="349" spans="1:17" s="163" customFormat="1" ht="20.100000000000001" customHeight="1" x14ac:dyDescent="0.2">
      <c r="A349" s="264" t="s">
        <v>387</v>
      </c>
      <c r="B349" s="265" t="s">
        <v>387</v>
      </c>
      <c r="C349" s="265" t="s">
        <v>300</v>
      </c>
      <c r="D349" s="265" t="s">
        <v>388</v>
      </c>
      <c r="E349" s="265" t="s">
        <v>366</v>
      </c>
      <c r="F349" s="265" t="s">
        <v>366</v>
      </c>
      <c r="G349" s="265" t="s">
        <v>388</v>
      </c>
      <c r="H349" s="265" t="s">
        <v>388</v>
      </c>
      <c r="I349" s="265" t="s">
        <v>499</v>
      </c>
      <c r="J349" s="301" t="s">
        <v>680</v>
      </c>
      <c r="K349" s="261" t="s">
        <v>681</v>
      </c>
      <c r="L349" s="260">
        <f>+'Consolidado Gastos'!F397</f>
        <v>350000000</v>
      </c>
      <c r="M349" s="486"/>
      <c r="N349" s="473"/>
      <c r="O349" s="474"/>
      <c r="P349" s="462">
        <f>+L349/L338</f>
        <v>0.31523772026046809</v>
      </c>
      <c r="Q349" s="497"/>
    </row>
    <row r="350" spans="1:17" s="266" customFormat="1" ht="6" customHeight="1" thickBot="1" x14ac:dyDescent="0.25">
      <c r="A350" s="269"/>
      <c r="B350" s="175"/>
      <c r="C350" s="175"/>
      <c r="D350" s="175"/>
      <c r="E350" s="175"/>
      <c r="F350" s="175"/>
      <c r="G350" s="175"/>
      <c r="H350" s="175"/>
      <c r="I350" s="175"/>
      <c r="J350" s="302"/>
      <c r="K350" s="176"/>
      <c r="L350" s="270"/>
      <c r="M350" s="486"/>
      <c r="N350" s="312"/>
      <c r="O350" s="312"/>
      <c r="P350" s="462"/>
      <c r="Q350" s="500"/>
    </row>
    <row r="351" spans="1:17" ht="23.25" customHeight="1" thickBot="1" x14ac:dyDescent="0.25">
      <c r="A351" s="537" t="s">
        <v>126</v>
      </c>
      <c r="B351" s="538"/>
      <c r="C351" s="538"/>
      <c r="D351" s="538"/>
      <c r="E351" s="538"/>
      <c r="F351" s="538"/>
      <c r="G351" s="538"/>
      <c r="H351" s="538"/>
      <c r="I351" s="538"/>
      <c r="J351" s="538"/>
      <c r="K351" s="273"/>
      <c r="L351" s="274">
        <f>L15+L299</f>
        <v>8181905090</v>
      </c>
      <c r="M351" s="485"/>
      <c r="N351" s="483">
        <f>SUM(N15:N343)</f>
        <v>5806536426</v>
      </c>
      <c r="O351" s="487">
        <f>SUM(O14:O350)</f>
        <v>-2011368664</v>
      </c>
      <c r="P351" s="462"/>
      <c r="Q351" s="497"/>
    </row>
    <row r="352" spans="1:17" s="533" customFormat="1" ht="12.75" customHeight="1" thickBot="1" x14ac:dyDescent="0.25">
      <c r="A352" s="532"/>
    </row>
    <row r="353" spans="12:16" x14ac:dyDescent="0.2">
      <c r="L353" s="315" t="s">
        <v>558</v>
      </c>
      <c r="N353" s="395"/>
      <c r="P353" s="462">
        <f>SUM(P15+P232+P299)</f>
        <v>1.3768187733891202</v>
      </c>
    </row>
    <row r="354" spans="12:16" ht="13.5" thickBot="1" x14ac:dyDescent="0.25">
      <c r="L354" s="316">
        <f>L351-'Consolidado Gastos'!F438</f>
        <v>0</v>
      </c>
      <c r="N354" s="395"/>
      <c r="O354" s="342"/>
    </row>
    <row r="360" spans="12:16" x14ac:dyDescent="0.2">
      <c r="N360" s="398"/>
    </row>
  </sheetData>
  <sheetProtection formatCells="0" formatColumns="0" insertColumns="0" insertRows="0" insertHyperlinks="0" deleteColumns="0" deleteRows="0" selectLockedCells="1"/>
  <customSheetViews>
    <customSheetView guid="{74354972-A7C3-4448-8F42-26B207D045C7}" showGridLines="0" hiddenRows="1" showRuler="0">
      <selection sqref="A1:U1"/>
      <pageMargins left="0.82000000000000017" right="0.2" top="0.51" bottom="0.68000000000000016" header="0" footer="0.73000000000000009"/>
      <printOptions horizontalCentered="1"/>
      <pageSetup scale="90" orientation="portrait"/>
      <headerFooter alignWithMargins="0"/>
    </customSheetView>
  </customSheetViews>
  <mergeCells count="14">
    <mergeCell ref="A9:L9"/>
    <mergeCell ref="A8:L8"/>
    <mergeCell ref="A1:L1"/>
    <mergeCell ref="A2:L2"/>
    <mergeCell ref="A3:L3"/>
    <mergeCell ref="A4:L4"/>
    <mergeCell ref="A6:L6"/>
    <mergeCell ref="A5:L5"/>
    <mergeCell ref="A7:L7"/>
    <mergeCell ref="A352:XFD352"/>
    <mergeCell ref="A11:L11"/>
    <mergeCell ref="A10:L10"/>
    <mergeCell ref="A13:J13"/>
    <mergeCell ref="A351:J351"/>
  </mergeCells>
  <phoneticPr fontId="0" type="noConversion"/>
  <printOptions horizontalCentered="1" verticalCentered="1"/>
  <pageMargins left="0.82677165354330717" right="0.19685039370078741" top="0.31496062992125984" bottom="0.6692913385826772" header="0" footer="0.74803149606299213"/>
  <pageSetup scale="90" orientation="portrait" r:id="rId1"/>
  <headerFooter alignWithMargins="0"/>
  <ignoredErrors>
    <ignoredError sqref="L127:L181 L231:L237 L186:L228 L230 L183:L184 L238 L344:L348 L240:L334 L335:L337 L339:L342 L343 L338 L349 L239" unlockedFormula="1"/>
    <ignoredError sqref="A351:J351 A15:J181 A182:I182 M339 R339:IV339 A185:J229 A335:J348 A334:H334 A232:J333 C230:J231 A183:J183 E184:J184 A349:J349 I334:J334" numberStoredAsText="1"/>
    <ignoredError sqref="O351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6"/>
  <sheetViews>
    <sheetView showGridLines="0" tabSelected="1" zoomScaleNormal="100" workbookViewId="0">
      <selection activeCell="M465" sqref="M465"/>
    </sheetView>
  </sheetViews>
  <sheetFormatPr baseColWidth="10" defaultRowHeight="12" customHeight="1" x14ac:dyDescent="0.2"/>
  <cols>
    <col min="1" max="1" width="8.7109375" style="22" customWidth="1"/>
    <col min="2" max="2" width="5.85546875" style="87" customWidth="1"/>
    <col min="3" max="3" width="8.28515625" style="87" customWidth="1"/>
    <col min="4" max="4" width="0.140625" style="87" customWidth="1"/>
    <col min="5" max="5" width="75.5703125" style="28" customWidth="1"/>
    <col min="6" max="6" width="19.28515625" style="29" customWidth="1"/>
    <col min="7" max="7" width="1.42578125" style="130" customWidth="1"/>
    <col min="8" max="8" width="20.85546875" style="413" hidden="1" customWidth="1"/>
    <col min="9" max="9" width="10.85546875" style="21" hidden="1" customWidth="1"/>
    <col min="10" max="10" width="23.7109375" style="434" hidden="1" customWidth="1"/>
    <col min="11" max="11" width="19.42578125" style="413" hidden="1" customWidth="1"/>
    <col min="12" max="16384" width="11.42578125" style="21"/>
  </cols>
  <sheetData>
    <row r="1" spans="1:12" ht="12.75" customHeight="1" x14ac:dyDescent="0.2">
      <c r="A1" s="506" t="str">
        <f>'Origen y Aplicación Fondos'!A2:M2</f>
        <v>MINISTERIO DE SALUD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</row>
    <row r="2" spans="1:12" ht="12.75" customHeight="1" x14ac:dyDescent="0.2">
      <c r="A2" s="506" t="str">
        <f>'Origen y Aplicación Fondos'!A3:M3</f>
        <v>DIRECCION FINANCIERA, BIENES Y SERVICIOS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</row>
    <row r="3" spans="1:12" ht="12.75" customHeight="1" x14ac:dyDescent="0.2">
      <c r="A3" s="506" t="str">
        <f>'Origen y Aplicación Fondos'!A4:M4</f>
        <v>AREA DE PRESUPUESTACION, CUSTODIA Y NORMALIZACION</v>
      </c>
      <c r="B3" s="506"/>
      <c r="C3" s="506"/>
      <c r="D3" s="506"/>
      <c r="E3" s="506" t="s">
        <v>424</v>
      </c>
      <c r="F3" s="506"/>
      <c r="G3" s="506"/>
      <c r="H3" s="506"/>
      <c r="I3" s="506"/>
      <c r="J3" s="506"/>
      <c r="K3" s="506"/>
      <c r="L3" s="506"/>
    </row>
    <row r="4" spans="1:12" ht="12.75" customHeight="1" x14ac:dyDescent="0.2">
      <c r="A4" s="506" t="str">
        <f>'Origen y Aplicación Fondos'!A5:M5</f>
        <v>FIDEICOMISO 872 MINISTERIO DE SALUD-CTAMS-BANCO NACIONAL DE COSTA RICA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6"/>
    </row>
    <row r="5" spans="1:12" ht="12.75" customHeight="1" x14ac:dyDescent="0.2">
      <c r="A5" s="506" t="str">
        <f>'Origen y Aplicación Fondos'!A6:M6</f>
        <v>PRESUPUESTO ORDINARIO 2017</v>
      </c>
      <c r="B5" s="506"/>
      <c r="C5" s="506"/>
      <c r="D5" s="506"/>
      <c r="E5" s="506"/>
      <c r="F5" s="506"/>
      <c r="G5" s="506"/>
      <c r="H5" s="506"/>
      <c r="I5" s="506"/>
      <c r="J5" s="506"/>
      <c r="K5" s="506"/>
      <c r="L5" s="506"/>
    </row>
    <row r="6" spans="1:12" ht="15" customHeight="1" x14ac:dyDescent="0.2">
      <c r="B6" s="1"/>
      <c r="C6" s="2"/>
      <c r="D6" s="1"/>
      <c r="E6" s="1"/>
      <c r="F6" s="20"/>
    </row>
    <row r="7" spans="1:12" ht="15" customHeight="1" x14ac:dyDescent="0.2">
      <c r="B7" s="1"/>
      <c r="C7" s="2"/>
      <c r="D7" s="1"/>
      <c r="E7" s="1"/>
      <c r="F7" s="20"/>
    </row>
    <row r="8" spans="1:12" ht="15" customHeight="1" x14ac:dyDescent="0.2">
      <c r="A8" s="544" t="s">
        <v>414</v>
      </c>
      <c r="B8" s="544"/>
      <c r="C8" s="544"/>
      <c r="D8" s="544"/>
      <c r="E8" s="544"/>
      <c r="F8" s="544"/>
    </row>
    <row r="9" spans="1:12" s="24" customFormat="1" ht="16.5" customHeight="1" x14ac:dyDescent="0.2">
      <c r="A9" s="544" t="s">
        <v>92</v>
      </c>
      <c r="B9" s="544"/>
      <c r="C9" s="544"/>
      <c r="D9" s="544"/>
      <c r="E9" s="544"/>
      <c r="F9" s="544"/>
      <c r="G9" s="131"/>
      <c r="H9" s="414"/>
      <c r="J9" s="441"/>
      <c r="K9" s="414"/>
    </row>
    <row r="10" spans="1:12" s="24" customFormat="1" ht="16.5" hidden="1" customHeight="1" x14ac:dyDescent="0.2">
      <c r="A10" s="545" t="s">
        <v>95</v>
      </c>
      <c r="B10" s="545"/>
      <c r="C10" s="545"/>
      <c r="D10" s="545"/>
      <c r="E10" s="545"/>
      <c r="F10" s="545"/>
      <c r="G10" s="131"/>
      <c r="H10" s="414"/>
      <c r="J10" s="441"/>
      <c r="K10" s="414"/>
    </row>
    <row r="11" spans="1:12" s="24" customFormat="1" ht="12.75" customHeight="1" x14ac:dyDescent="0.2">
      <c r="A11" s="544" t="str">
        <f>'Origen y Aplicación Fondos'!A10:H10</f>
        <v>EN COLONES CORRIENTES</v>
      </c>
      <c r="B11" s="544"/>
      <c r="C11" s="544"/>
      <c r="D11" s="544"/>
      <c r="E11" s="544"/>
      <c r="F11" s="544"/>
      <c r="G11" s="131"/>
      <c r="H11" s="414"/>
      <c r="J11" s="441"/>
      <c r="K11" s="414"/>
    </row>
    <row r="12" spans="1:12" ht="14.25" customHeight="1" thickBot="1" x14ac:dyDescent="0.25">
      <c r="A12" s="25"/>
      <c r="B12" s="26"/>
      <c r="C12" s="27"/>
      <c r="D12" s="26"/>
    </row>
    <row r="13" spans="1:12" s="33" customFormat="1" ht="24.75" customHeight="1" thickBot="1" x14ac:dyDescent="0.25">
      <c r="A13" s="546" t="s">
        <v>58</v>
      </c>
      <c r="B13" s="547"/>
      <c r="C13" s="548"/>
      <c r="D13" s="30"/>
      <c r="E13" s="31" t="s">
        <v>60</v>
      </c>
      <c r="F13" s="32" t="s">
        <v>59</v>
      </c>
      <c r="G13" s="132"/>
      <c r="H13" s="415"/>
      <c r="J13" s="442"/>
      <c r="K13" s="415"/>
    </row>
    <row r="14" spans="1:12" ht="12" customHeight="1" x14ac:dyDescent="0.2">
      <c r="A14" s="15"/>
      <c r="B14" s="16"/>
      <c r="C14" s="38"/>
      <c r="D14" s="38"/>
      <c r="E14" s="44"/>
      <c r="F14" s="45"/>
    </row>
    <row r="15" spans="1:12" ht="26.25" hidden="1" customHeight="1" x14ac:dyDescent="0.2">
      <c r="A15" s="549">
        <v>0</v>
      </c>
      <c r="B15" s="550"/>
      <c r="C15" s="551"/>
      <c r="D15" s="35"/>
      <c r="E15" s="36" t="s">
        <v>146</v>
      </c>
      <c r="F15" s="37" t="e">
        <f>+#REF!</f>
        <v>#REF!</v>
      </c>
    </row>
    <row r="16" spans="1:12" s="130" customFormat="1" ht="12" hidden="1" customHeight="1" x14ac:dyDescent="0.2">
      <c r="A16" s="15"/>
      <c r="B16" s="16"/>
      <c r="C16" s="38"/>
      <c r="D16" s="38"/>
      <c r="E16" s="39"/>
      <c r="F16" s="49"/>
      <c r="H16" s="413"/>
      <c r="I16" s="21"/>
      <c r="J16" s="434"/>
      <c r="K16" s="413"/>
      <c r="L16" s="21"/>
    </row>
    <row r="17" spans="1:12" s="130" customFormat="1" ht="26.25" customHeight="1" x14ac:dyDescent="0.2">
      <c r="A17" s="541">
        <v>1</v>
      </c>
      <c r="B17" s="542"/>
      <c r="C17" s="543"/>
      <c r="D17" s="42"/>
      <c r="E17" s="44" t="s">
        <v>120</v>
      </c>
      <c r="F17" s="45">
        <f>+F50</f>
        <v>3161579133</v>
      </c>
      <c r="H17" s="453">
        <f>F17/F35</f>
        <v>0.38641112286478502</v>
      </c>
      <c r="I17" s="21"/>
      <c r="J17" s="434"/>
      <c r="K17" s="413"/>
      <c r="L17" s="21"/>
    </row>
    <row r="18" spans="1:12" s="130" customFormat="1" ht="12" customHeight="1" x14ac:dyDescent="0.2">
      <c r="A18" s="15"/>
      <c r="B18" s="16"/>
      <c r="C18" s="38"/>
      <c r="D18" s="38"/>
      <c r="E18" s="44"/>
      <c r="F18" s="45"/>
      <c r="H18" s="453"/>
      <c r="I18" s="21"/>
      <c r="J18" s="434"/>
      <c r="K18" s="413"/>
      <c r="L18" s="21"/>
    </row>
    <row r="19" spans="1:12" s="130" customFormat="1" ht="26.25" customHeight="1" x14ac:dyDescent="0.2">
      <c r="A19" s="541">
        <v>2</v>
      </c>
      <c r="B19" s="542"/>
      <c r="C19" s="543"/>
      <c r="D19" s="42"/>
      <c r="E19" s="44" t="s">
        <v>291</v>
      </c>
      <c r="F19" s="45">
        <f>+F217</f>
        <v>974414785</v>
      </c>
      <c r="H19" s="453">
        <f>F19/F35</f>
        <v>0.11909387536051216</v>
      </c>
      <c r="I19" s="21"/>
      <c r="J19" s="434"/>
      <c r="K19" s="413"/>
      <c r="L19" s="21"/>
    </row>
    <row r="20" spans="1:12" s="130" customFormat="1" ht="12" hidden="1" customHeight="1" x14ac:dyDescent="0.2">
      <c r="A20" s="15"/>
      <c r="B20" s="16"/>
      <c r="C20" s="38"/>
      <c r="D20" s="38"/>
      <c r="E20" s="44"/>
      <c r="F20" s="45"/>
      <c r="H20" s="453"/>
      <c r="I20" s="21"/>
      <c r="J20" s="434"/>
      <c r="K20" s="413"/>
      <c r="L20" s="21"/>
    </row>
    <row r="21" spans="1:12" s="130" customFormat="1" ht="26.25" hidden="1" customHeight="1" x14ac:dyDescent="0.2">
      <c r="A21" s="541">
        <v>3</v>
      </c>
      <c r="B21" s="542"/>
      <c r="C21" s="543"/>
      <c r="D21" s="42"/>
      <c r="E21" s="44" t="s">
        <v>321</v>
      </c>
      <c r="F21" s="45">
        <v>0</v>
      </c>
      <c r="H21" s="453"/>
      <c r="I21" s="21"/>
      <c r="J21" s="434"/>
      <c r="K21" s="413"/>
      <c r="L21" s="21"/>
    </row>
    <row r="22" spans="1:12" s="130" customFormat="1" ht="12" customHeight="1" x14ac:dyDescent="0.2">
      <c r="A22" s="46"/>
      <c r="B22" s="47"/>
      <c r="C22" s="48"/>
      <c r="D22" s="48"/>
      <c r="E22" s="39"/>
      <c r="F22" s="49"/>
      <c r="H22" s="453"/>
      <c r="I22" s="21"/>
      <c r="J22" s="434"/>
      <c r="K22" s="413"/>
      <c r="L22" s="21"/>
    </row>
    <row r="23" spans="1:12" s="130" customFormat="1" ht="26.25" hidden="1" customHeight="1" x14ac:dyDescent="0.2">
      <c r="A23" s="541">
        <v>4</v>
      </c>
      <c r="B23" s="542"/>
      <c r="C23" s="543"/>
      <c r="D23" s="42"/>
      <c r="E23" s="44" t="s">
        <v>378</v>
      </c>
      <c r="F23" s="45" t="e">
        <f>+#REF!</f>
        <v>#REF!</v>
      </c>
      <c r="H23" s="453"/>
      <c r="I23" s="21"/>
      <c r="J23" s="434"/>
      <c r="K23" s="413"/>
      <c r="L23" s="21"/>
    </row>
    <row r="24" spans="1:12" s="130" customFormat="1" ht="12" hidden="1" customHeight="1" x14ac:dyDescent="0.2">
      <c r="A24" s="46"/>
      <c r="B24" s="47"/>
      <c r="C24" s="48"/>
      <c r="D24" s="48"/>
      <c r="E24" s="39"/>
      <c r="F24" s="49"/>
      <c r="H24" s="453"/>
      <c r="I24" s="21"/>
      <c r="J24" s="434"/>
      <c r="K24" s="413"/>
      <c r="L24" s="21"/>
    </row>
    <row r="25" spans="1:12" s="130" customFormat="1" ht="26.25" customHeight="1" x14ac:dyDescent="0.2">
      <c r="A25" s="541">
        <v>5</v>
      </c>
      <c r="B25" s="542"/>
      <c r="C25" s="543"/>
      <c r="D25" s="42"/>
      <c r="E25" s="44" t="s">
        <v>301</v>
      </c>
      <c r="F25" s="45">
        <f>+F337</f>
        <v>3782712560</v>
      </c>
      <c r="H25" s="453">
        <f>F25/F35</f>
        <v>0.46232662422633897</v>
      </c>
      <c r="I25" s="21"/>
      <c r="J25" s="434"/>
      <c r="K25" s="413"/>
      <c r="L25" s="21"/>
    </row>
    <row r="26" spans="1:12" s="130" customFormat="1" ht="12" customHeight="1" x14ac:dyDescent="0.2">
      <c r="A26" s="46"/>
      <c r="B26" s="47"/>
      <c r="C26" s="48"/>
      <c r="D26" s="48"/>
      <c r="E26" s="39"/>
      <c r="F26" s="49"/>
      <c r="H26" s="453"/>
      <c r="I26" s="21"/>
      <c r="J26" s="434"/>
      <c r="K26" s="413"/>
      <c r="L26" s="21"/>
    </row>
    <row r="27" spans="1:12" s="130" customFormat="1" ht="26.25" customHeight="1" x14ac:dyDescent="0.2">
      <c r="A27" s="541">
        <v>6</v>
      </c>
      <c r="B27" s="542"/>
      <c r="C27" s="543"/>
      <c r="D27" s="42"/>
      <c r="E27" s="44" t="s">
        <v>227</v>
      </c>
      <c r="F27" s="45">
        <f>+F402</f>
        <v>63198612</v>
      </c>
      <c r="H27" s="453">
        <f>F27/F35</f>
        <v>7.7241927527663366E-3</v>
      </c>
      <c r="I27" s="21"/>
      <c r="J27" s="434"/>
      <c r="K27" s="413"/>
      <c r="L27" s="21"/>
    </row>
    <row r="28" spans="1:12" s="130" customFormat="1" ht="12" customHeight="1" x14ac:dyDescent="0.2">
      <c r="A28" s="46"/>
      <c r="B28" s="47"/>
      <c r="C28" s="48"/>
      <c r="D28" s="48"/>
      <c r="E28" s="39"/>
      <c r="F28" s="49"/>
      <c r="H28" s="453"/>
      <c r="I28" s="21"/>
      <c r="J28" s="434"/>
      <c r="K28" s="413"/>
      <c r="L28" s="21"/>
    </row>
    <row r="29" spans="1:12" s="130" customFormat="1" ht="26.25" hidden="1" customHeight="1" x14ac:dyDescent="0.2">
      <c r="A29" s="541">
        <v>7</v>
      </c>
      <c r="B29" s="542"/>
      <c r="C29" s="543"/>
      <c r="D29" s="42"/>
      <c r="E29" s="44" t="s">
        <v>442</v>
      </c>
      <c r="F29" s="45" t="e">
        <f>+#REF!</f>
        <v>#REF!</v>
      </c>
      <c r="H29" s="453"/>
      <c r="I29" s="21"/>
      <c r="J29" s="434"/>
      <c r="K29" s="413"/>
      <c r="L29" s="21"/>
    </row>
    <row r="30" spans="1:12" s="130" customFormat="1" ht="12" hidden="1" customHeight="1" x14ac:dyDescent="0.2">
      <c r="A30" s="46"/>
      <c r="B30" s="47"/>
      <c r="C30" s="48"/>
      <c r="D30" s="48"/>
      <c r="E30" s="39"/>
      <c r="F30" s="49"/>
      <c r="H30" s="453"/>
      <c r="I30" s="21"/>
      <c r="J30" s="434"/>
      <c r="K30" s="413"/>
      <c r="L30" s="21"/>
    </row>
    <row r="31" spans="1:12" s="130" customFormat="1" ht="26.25" hidden="1" customHeight="1" x14ac:dyDescent="0.2">
      <c r="A31" s="541">
        <v>8</v>
      </c>
      <c r="B31" s="542"/>
      <c r="C31" s="543"/>
      <c r="D31" s="42"/>
      <c r="E31" s="44" t="s">
        <v>221</v>
      </c>
      <c r="F31" s="45" t="e">
        <f>+#REF!</f>
        <v>#REF!</v>
      </c>
      <c r="H31" s="453"/>
      <c r="I31" s="21"/>
      <c r="J31" s="434"/>
      <c r="K31" s="413"/>
      <c r="L31" s="21"/>
    </row>
    <row r="32" spans="1:12" s="24" customFormat="1" ht="12" hidden="1" customHeight="1" x14ac:dyDescent="0.2">
      <c r="A32" s="40"/>
      <c r="B32" s="41"/>
      <c r="C32" s="38"/>
      <c r="D32" s="42"/>
      <c r="E32" s="44"/>
      <c r="F32" s="45"/>
      <c r="G32" s="131"/>
      <c r="H32" s="453"/>
      <c r="J32" s="441"/>
      <c r="K32" s="414"/>
    </row>
    <row r="33" spans="1:11" ht="26.25" customHeight="1" x14ac:dyDescent="0.2">
      <c r="A33" s="541">
        <v>9</v>
      </c>
      <c r="B33" s="542"/>
      <c r="C33" s="543"/>
      <c r="D33" s="42"/>
      <c r="E33" s="44" t="s">
        <v>328</v>
      </c>
      <c r="F33" s="45">
        <f>+F427</f>
        <v>200000000</v>
      </c>
      <c r="H33" s="453">
        <f>F33/F35</f>
        <v>2.4444184795597526E-2</v>
      </c>
    </row>
    <row r="34" spans="1:11" ht="12" customHeight="1" thickBot="1" x14ac:dyDescent="0.25">
      <c r="A34" s="15"/>
      <c r="B34" s="16"/>
      <c r="C34" s="38"/>
      <c r="D34" s="38"/>
      <c r="E34" s="44"/>
      <c r="F34" s="45"/>
      <c r="H34" s="453"/>
    </row>
    <row r="35" spans="1:11" ht="18.75" customHeight="1" thickBot="1" x14ac:dyDescent="0.25">
      <c r="A35" s="552" t="s">
        <v>57</v>
      </c>
      <c r="B35" s="553"/>
      <c r="C35" s="553"/>
      <c r="D35" s="553"/>
      <c r="E35" s="554"/>
      <c r="F35" s="50">
        <f>F17+F19+F25+F27+F33</f>
        <v>8181905090</v>
      </c>
      <c r="H35" s="453">
        <f>SUM(H17:H33)</f>
        <v>1</v>
      </c>
      <c r="I35" s="75"/>
    </row>
    <row r="36" spans="1:11" s="24" customFormat="1" ht="12.75" x14ac:dyDescent="0.2">
      <c r="A36" s="19" t="str">
        <f>+A1</f>
        <v>MINISTERIO DE SALUD</v>
      </c>
      <c r="B36" s="1"/>
      <c r="C36" s="2"/>
      <c r="D36" s="1"/>
      <c r="E36" s="1"/>
      <c r="F36" s="20"/>
      <c r="G36" s="131"/>
      <c r="H36" s="414"/>
      <c r="J36" s="441"/>
      <c r="K36" s="414"/>
    </row>
    <row r="37" spans="1:11" s="24" customFormat="1" ht="15" customHeight="1" x14ac:dyDescent="0.2">
      <c r="A37" s="19" t="str">
        <f>+A2</f>
        <v>DIRECCION FINANCIERA, BIENES Y SERVICIOS</v>
      </c>
      <c r="B37" s="1"/>
      <c r="C37" s="2"/>
      <c r="D37" s="1"/>
      <c r="E37" s="1"/>
      <c r="F37" s="20"/>
      <c r="G37" s="131"/>
      <c r="H37" s="414"/>
      <c r="J37" s="441"/>
      <c r="K37" s="414"/>
    </row>
    <row r="38" spans="1:11" s="24" customFormat="1" ht="15" customHeight="1" x14ac:dyDescent="0.2">
      <c r="A38" s="19" t="str">
        <f>+A3</f>
        <v>AREA DE PRESUPUESTACION, CUSTODIA Y NORMALIZACION</v>
      </c>
      <c r="B38" s="1"/>
      <c r="C38" s="2"/>
      <c r="D38" s="1"/>
      <c r="E38" s="1"/>
      <c r="F38" s="20"/>
      <c r="G38" s="131"/>
      <c r="H38" s="414"/>
      <c r="J38" s="441"/>
      <c r="K38" s="414"/>
    </row>
    <row r="39" spans="1:11" s="24" customFormat="1" ht="15" customHeight="1" x14ac:dyDescent="0.2">
      <c r="A39" s="19" t="str">
        <f>+A4</f>
        <v>FIDEICOMISO 872 MINISTERIO DE SALUD-CTAMS-BANCO NACIONAL DE COSTA RICA</v>
      </c>
      <c r="B39" s="1"/>
      <c r="C39" s="2"/>
      <c r="D39" s="1"/>
      <c r="E39" s="1"/>
      <c r="F39" s="20"/>
      <c r="G39" s="131"/>
      <c r="H39" s="414"/>
      <c r="J39" s="441"/>
      <c r="K39" s="414"/>
    </row>
    <row r="40" spans="1:11" s="24" customFormat="1" ht="15" customHeight="1" x14ac:dyDescent="0.2">
      <c r="A40" s="19" t="str">
        <f>+A5</f>
        <v>PRESUPUESTO ORDINARIO 2017</v>
      </c>
      <c r="B40" s="1"/>
      <c r="C40" s="2"/>
      <c r="D40" s="1"/>
      <c r="E40" s="1"/>
      <c r="F40" s="20"/>
      <c r="G40" s="131"/>
      <c r="H40" s="414"/>
      <c r="J40" s="441"/>
      <c r="K40" s="414"/>
    </row>
    <row r="41" spans="1:11" ht="7.5" customHeight="1" x14ac:dyDescent="0.2">
      <c r="B41" s="1"/>
      <c r="C41" s="2"/>
      <c r="D41" s="1"/>
      <c r="E41" s="1"/>
      <c r="F41" s="20"/>
    </row>
    <row r="42" spans="1:11" ht="15" customHeight="1" x14ac:dyDescent="0.2">
      <c r="A42" s="544" t="str">
        <f>A8</f>
        <v>CONSOLIDADO GENERAL</v>
      </c>
      <c r="B42" s="544"/>
      <c r="C42" s="544"/>
      <c r="D42" s="544"/>
      <c r="E42" s="544"/>
      <c r="F42" s="544"/>
    </row>
    <row r="43" spans="1:11" ht="18.75" customHeight="1" x14ac:dyDescent="0.2">
      <c r="A43" s="544" t="s">
        <v>104</v>
      </c>
      <c r="B43" s="544"/>
      <c r="C43" s="544"/>
      <c r="D43" s="544"/>
      <c r="E43" s="544"/>
      <c r="F43" s="544"/>
    </row>
    <row r="44" spans="1:11" ht="18.75" hidden="1" customHeight="1" x14ac:dyDescent="0.2">
      <c r="A44" s="544" t="str">
        <f>+A10</f>
        <v>A AUMENTAR</v>
      </c>
      <c r="B44" s="544"/>
      <c r="C44" s="544"/>
      <c r="D44" s="544"/>
      <c r="E44" s="544"/>
      <c r="F44" s="544"/>
    </row>
    <row r="45" spans="1:11" ht="15.75" customHeight="1" x14ac:dyDescent="0.2">
      <c r="A45" s="544" t="str">
        <f>+A11</f>
        <v>EN COLONES CORRIENTES</v>
      </c>
      <c r="B45" s="544"/>
      <c r="C45" s="544"/>
      <c r="D45" s="544"/>
      <c r="E45" s="544"/>
      <c r="F45" s="544"/>
    </row>
    <row r="46" spans="1:11" ht="3" customHeight="1" thickBot="1" x14ac:dyDescent="0.25">
      <c r="A46" s="23"/>
      <c r="B46" s="23"/>
      <c r="C46" s="51"/>
      <c r="D46" s="23"/>
      <c r="E46" s="23"/>
      <c r="F46" s="23"/>
    </row>
    <row r="47" spans="1:11" ht="21" customHeight="1" x14ac:dyDescent="0.2">
      <c r="A47" s="555" t="s">
        <v>69</v>
      </c>
      <c r="B47" s="556"/>
      <c r="C47" s="557"/>
      <c r="D47" s="99"/>
      <c r="E47" s="558" t="str">
        <f>+E13</f>
        <v>CONCEPTO</v>
      </c>
      <c r="F47" s="560" t="str">
        <f>+F13</f>
        <v>MONTO</v>
      </c>
    </row>
    <row r="48" spans="1:11" s="33" customFormat="1" ht="14.25" customHeight="1" thickBot="1" x14ac:dyDescent="0.25">
      <c r="A48" s="100" t="s">
        <v>365</v>
      </c>
      <c r="B48" s="101" t="s">
        <v>113</v>
      </c>
      <c r="C48" s="101" t="s">
        <v>114</v>
      </c>
      <c r="D48" s="101"/>
      <c r="E48" s="559"/>
      <c r="F48" s="561"/>
      <c r="G48" s="132"/>
      <c r="H48" s="415"/>
      <c r="J48" s="442"/>
      <c r="K48" s="415"/>
    </row>
    <row r="49" spans="1:12" ht="12" customHeight="1" thickBot="1" x14ac:dyDescent="0.25">
      <c r="A49" s="52"/>
      <c r="B49" s="52"/>
      <c r="C49" s="52"/>
      <c r="D49" s="52"/>
    </row>
    <row r="50" spans="1:12" s="130" customFormat="1" ht="18" customHeight="1" thickBot="1" x14ac:dyDescent="0.25">
      <c r="A50" s="562">
        <v>1</v>
      </c>
      <c r="B50" s="563"/>
      <c r="C50" s="564"/>
      <c r="D50" s="74"/>
      <c r="E50" s="275" t="s">
        <v>120</v>
      </c>
      <c r="F50" s="276">
        <f>+F52+F60+F75+F106+F142+F159+F178+F207</f>
        <v>3161579133</v>
      </c>
      <c r="H50" s="439" t="s">
        <v>631</v>
      </c>
      <c r="I50" s="411">
        <f>F50/F438</f>
        <v>0.38641112286478502</v>
      </c>
      <c r="J50" s="434">
        <f>+F50/1000</f>
        <v>3161579.1329999999</v>
      </c>
      <c r="K50" s="416"/>
      <c r="L50" s="21"/>
    </row>
    <row r="51" spans="1:12" s="130" customFormat="1" ht="12" customHeight="1" x14ac:dyDescent="0.2">
      <c r="A51" s="56"/>
      <c r="B51" s="137" t="s">
        <v>106</v>
      </c>
      <c r="C51" s="138" t="s">
        <v>106</v>
      </c>
      <c r="D51" s="139"/>
      <c r="E51" s="140"/>
      <c r="F51" s="141"/>
      <c r="H51" s="413"/>
      <c r="I51" s="21"/>
      <c r="J51" s="434"/>
      <c r="K51" s="413"/>
      <c r="L51" s="21"/>
    </row>
    <row r="52" spans="1:12" s="130" customFormat="1" ht="12" customHeight="1" x14ac:dyDescent="0.2">
      <c r="A52" s="565" t="s">
        <v>237</v>
      </c>
      <c r="B52" s="566"/>
      <c r="C52" s="567"/>
      <c r="D52" s="60"/>
      <c r="E52" s="61" t="s">
        <v>121</v>
      </c>
      <c r="F52" s="110">
        <f>SUM(F53:F59)</f>
        <v>193240000</v>
      </c>
      <c r="H52" s="413"/>
      <c r="I52" s="21"/>
      <c r="J52" s="434"/>
      <c r="K52" s="413"/>
      <c r="L52" s="21"/>
    </row>
    <row r="53" spans="1:12" s="130" customFormat="1" ht="12" customHeight="1" x14ac:dyDescent="0.2">
      <c r="A53" s="63" t="s">
        <v>480</v>
      </c>
      <c r="B53" s="64" t="s">
        <v>105</v>
      </c>
      <c r="C53" s="65">
        <v>10102</v>
      </c>
      <c r="D53" s="65"/>
      <c r="E53" s="66" t="s">
        <v>123</v>
      </c>
      <c r="F53" s="111">
        <f>'Gastos 630'!F54+'Gastos 631'!F53</f>
        <v>4000000</v>
      </c>
      <c r="H53" s="413"/>
      <c r="I53" s="21"/>
      <c r="J53" s="434"/>
      <c r="K53" s="413"/>
      <c r="L53" s="21"/>
    </row>
    <row r="54" spans="1:12" s="130" customFormat="1" ht="12" customHeight="1" x14ac:dyDescent="0.2">
      <c r="A54" s="63" t="s">
        <v>480</v>
      </c>
      <c r="B54" s="64" t="s">
        <v>105</v>
      </c>
      <c r="C54" s="65">
        <v>10199</v>
      </c>
      <c r="D54" s="65"/>
      <c r="E54" s="66" t="s">
        <v>192</v>
      </c>
      <c r="F54" s="111">
        <f>'Gastos 630'!F55+'Gastos 631'!F54</f>
        <v>75000000</v>
      </c>
      <c r="H54" s="413"/>
      <c r="I54" s="21"/>
      <c r="J54" s="434"/>
      <c r="K54" s="413"/>
      <c r="L54" s="21"/>
    </row>
    <row r="55" spans="1:12" s="130" customFormat="1" ht="12" hidden="1" customHeight="1" x14ac:dyDescent="0.2">
      <c r="A55" s="63" t="s">
        <v>593</v>
      </c>
      <c r="B55" s="64" t="s">
        <v>105</v>
      </c>
      <c r="C55" s="65">
        <v>10101</v>
      </c>
      <c r="D55" s="65"/>
      <c r="E55" s="66" t="s">
        <v>122</v>
      </c>
      <c r="F55" s="111">
        <f>'Gastos 630'!F56+'Gastos 631'!F54</f>
        <v>0</v>
      </c>
      <c r="H55" s="413"/>
      <c r="I55" s="21"/>
      <c r="J55" s="434"/>
      <c r="K55" s="413"/>
      <c r="L55" s="21"/>
    </row>
    <row r="56" spans="1:12" s="130" customFormat="1" ht="12" hidden="1" customHeight="1" x14ac:dyDescent="0.2">
      <c r="A56" s="63" t="s">
        <v>593</v>
      </c>
      <c r="B56" s="64" t="s">
        <v>105</v>
      </c>
      <c r="C56" s="65">
        <v>10102</v>
      </c>
      <c r="D56" s="65"/>
      <c r="E56" s="66" t="s">
        <v>123</v>
      </c>
      <c r="F56" s="111">
        <f>'Gastos 630'!F57</f>
        <v>0</v>
      </c>
      <c r="H56" s="438"/>
      <c r="I56" s="21"/>
      <c r="J56" s="434"/>
      <c r="K56" s="413"/>
      <c r="L56" s="21"/>
    </row>
    <row r="57" spans="1:12" s="130" customFormat="1" ht="12" customHeight="1" x14ac:dyDescent="0.2">
      <c r="A57" s="63" t="s">
        <v>482</v>
      </c>
      <c r="B57" s="64" t="s">
        <v>105</v>
      </c>
      <c r="C57" s="65">
        <v>10199</v>
      </c>
      <c r="D57" s="65"/>
      <c r="E57" s="66" t="s">
        <v>192</v>
      </c>
      <c r="F57" s="111">
        <f>+'Gastos 631'!F56</f>
        <v>114240000</v>
      </c>
      <c r="H57" s="438"/>
      <c r="I57" s="21"/>
      <c r="J57" s="434"/>
      <c r="K57" s="413"/>
      <c r="L57" s="21"/>
    </row>
    <row r="58" spans="1:12" s="130" customFormat="1" ht="12" customHeight="1" x14ac:dyDescent="0.2">
      <c r="A58" s="63"/>
      <c r="B58" s="64"/>
      <c r="C58" s="65"/>
      <c r="D58" s="65"/>
      <c r="E58" s="66"/>
      <c r="F58" s="111"/>
      <c r="H58" s="438"/>
      <c r="I58" s="21"/>
      <c r="J58" s="434"/>
      <c r="K58" s="413"/>
      <c r="L58" s="21"/>
    </row>
    <row r="59" spans="1:12" s="130" customFormat="1" ht="12" customHeight="1" x14ac:dyDescent="0.2">
      <c r="A59" s="63"/>
      <c r="B59" s="64" t="s">
        <v>106</v>
      </c>
      <c r="C59" s="65" t="s">
        <v>106</v>
      </c>
      <c r="D59" s="65"/>
      <c r="E59" s="66"/>
      <c r="F59" s="112"/>
      <c r="H59" s="413"/>
      <c r="I59" s="21"/>
      <c r="J59" s="434"/>
      <c r="K59" s="413"/>
      <c r="L59" s="21"/>
    </row>
    <row r="60" spans="1:12" s="130" customFormat="1" ht="12" customHeight="1" x14ac:dyDescent="0.2">
      <c r="A60" s="565" t="s">
        <v>238</v>
      </c>
      <c r="B60" s="566"/>
      <c r="C60" s="567"/>
      <c r="D60" s="60"/>
      <c r="E60" s="61" t="s">
        <v>193</v>
      </c>
      <c r="F60" s="110">
        <f>SUM(F61:F74)</f>
        <v>11500000</v>
      </c>
      <c r="H60" s="413"/>
      <c r="I60" s="21"/>
      <c r="J60" s="434"/>
      <c r="K60" s="413"/>
      <c r="L60" s="21"/>
    </row>
    <row r="61" spans="1:12" s="130" customFormat="1" ht="12" customHeight="1" x14ac:dyDescent="0.2">
      <c r="A61" s="63" t="s">
        <v>480</v>
      </c>
      <c r="B61" s="64" t="s">
        <v>105</v>
      </c>
      <c r="C61" s="65">
        <v>10201</v>
      </c>
      <c r="D61" s="65"/>
      <c r="E61" s="66" t="s">
        <v>194</v>
      </c>
      <c r="F61" s="152">
        <f>+'Gastos 630'!F61</f>
        <v>500000</v>
      </c>
      <c r="H61" s="413"/>
      <c r="I61" s="21"/>
      <c r="J61" s="434"/>
      <c r="K61" s="413"/>
      <c r="L61" s="21"/>
    </row>
    <row r="62" spans="1:12" s="130" customFormat="1" ht="12" customHeight="1" x14ac:dyDescent="0.2">
      <c r="A62" s="63" t="s">
        <v>480</v>
      </c>
      <c r="B62" s="64" t="s">
        <v>105</v>
      </c>
      <c r="C62" s="65">
        <v>10202</v>
      </c>
      <c r="D62" s="65"/>
      <c r="E62" s="66" t="s">
        <v>195</v>
      </c>
      <c r="F62" s="152">
        <f>+'Gastos 630'!F62</f>
        <v>1000000</v>
      </c>
      <c r="H62" s="413"/>
      <c r="I62" s="21"/>
      <c r="J62" s="434"/>
      <c r="K62" s="413"/>
      <c r="L62" s="21"/>
    </row>
    <row r="63" spans="1:12" s="130" customFormat="1" ht="12" hidden="1" customHeight="1" x14ac:dyDescent="0.2">
      <c r="A63" s="63" t="s">
        <v>480</v>
      </c>
      <c r="B63" s="64">
        <v>1120</v>
      </c>
      <c r="C63" s="65">
        <v>10203</v>
      </c>
      <c r="D63" s="65"/>
      <c r="E63" s="66" t="s">
        <v>196</v>
      </c>
      <c r="F63" s="152">
        <f>'Gastos 630'!F63+'Gastos 631'!F59</f>
        <v>0</v>
      </c>
      <c r="H63" s="440"/>
      <c r="I63" s="21"/>
      <c r="J63" s="434"/>
      <c r="K63" s="413"/>
      <c r="L63" s="21"/>
    </row>
    <row r="64" spans="1:12" s="130" customFormat="1" ht="12" customHeight="1" x14ac:dyDescent="0.2">
      <c r="A64" s="63" t="s">
        <v>482</v>
      </c>
      <c r="B64" s="64">
        <v>1120</v>
      </c>
      <c r="C64" s="65">
        <v>10203</v>
      </c>
      <c r="D64" s="65"/>
      <c r="E64" s="66" t="s">
        <v>196</v>
      </c>
      <c r="F64" s="152">
        <f>+'Gastos 631'!F62</f>
        <v>10000000</v>
      </c>
      <c r="H64" s="440"/>
      <c r="I64" s="21"/>
      <c r="J64" s="434"/>
      <c r="K64" s="413"/>
      <c r="L64" s="21"/>
    </row>
    <row r="65" spans="1:12" s="130" customFormat="1" ht="12" hidden="1" customHeight="1" x14ac:dyDescent="0.2">
      <c r="A65" s="63" t="s">
        <v>482</v>
      </c>
      <c r="B65" s="64" t="s">
        <v>105</v>
      </c>
      <c r="C65" s="65">
        <v>10204</v>
      </c>
      <c r="D65" s="65"/>
      <c r="E65" s="66" t="s">
        <v>197</v>
      </c>
      <c r="F65" s="152">
        <f>+'Gastos 631'!F63</f>
        <v>0</v>
      </c>
      <c r="H65" s="440"/>
      <c r="I65" s="21"/>
      <c r="J65" s="434"/>
      <c r="K65" s="413"/>
      <c r="L65" s="21"/>
    </row>
    <row r="66" spans="1:12" s="130" customFormat="1" ht="12" hidden="1" customHeight="1" x14ac:dyDescent="0.2">
      <c r="A66" s="63" t="s">
        <v>593</v>
      </c>
      <c r="B66" s="64" t="s">
        <v>105</v>
      </c>
      <c r="C66" s="65">
        <v>10201</v>
      </c>
      <c r="D66" s="65"/>
      <c r="E66" s="66" t="s">
        <v>194</v>
      </c>
      <c r="F66" s="111">
        <f>'Gastos 630'!F64</f>
        <v>0</v>
      </c>
      <c r="H66" s="438"/>
      <c r="I66" s="21"/>
      <c r="J66" s="434"/>
      <c r="K66" s="413"/>
      <c r="L66" s="21"/>
    </row>
    <row r="67" spans="1:12" s="130" customFormat="1" ht="12" hidden="1" customHeight="1" x14ac:dyDescent="0.2">
      <c r="A67" s="63" t="s">
        <v>593</v>
      </c>
      <c r="B67" s="64" t="s">
        <v>105</v>
      </c>
      <c r="C67" s="65">
        <v>10202</v>
      </c>
      <c r="D67" s="65"/>
      <c r="E67" s="66" t="s">
        <v>195</v>
      </c>
      <c r="F67" s="111">
        <f>'Gastos 630'!F65</f>
        <v>0</v>
      </c>
      <c r="H67" s="438"/>
      <c r="I67" s="21"/>
      <c r="J67" s="434"/>
      <c r="K67" s="413"/>
      <c r="L67" s="21"/>
    </row>
    <row r="68" spans="1:12" s="130" customFormat="1" ht="12" hidden="1" customHeight="1" x14ac:dyDescent="0.2">
      <c r="A68" s="63" t="s">
        <v>593</v>
      </c>
      <c r="B68" s="64" t="s">
        <v>105</v>
      </c>
      <c r="C68" s="65">
        <v>10203</v>
      </c>
      <c r="D68" s="65"/>
      <c r="E68" s="66" t="s">
        <v>196</v>
      </c>
      <c r="F68" s="111">
        <f>'Gastos 630'!F66</f>
        <v>0</v>
      </c>
      <c r="H68" s="438"/>
      <c r="I68" s="21"/>
      <c r="J68" s="434"/>
      <c r="K68" s="413"/>
      <c r="L68" s="21"/>
    </row>
    <row r="69" spans="1:12" s="130" customFormat="1" ht="12" hidden="1" customHeight="1" x14ac:dyDescent="0.2">
      <c r="A69" s="63" t="s">
        <v>593</v>
      </c>
      <c r="B69" s="64" t="s">
        <v>105</v>
      </c>
      <c r="C69" s="65">
        <v>10204</v>
      </c>
      <c r="D69" s="65"/>
      <c r="E69" s="66" t="s">
        <v>197</v>
      </c>
      <c r="F69" s="111">
        <f>'Gastos 630'!F67</f>
        <v>0</v>
      </c>
      <c r="H69" s="438"/>
      <c r="I69" s="21"/>
      <c r="J69" s="434"/>
      <c r="K69" s="413"/>
      <c r="L69" s="21"/>
    </row>
    <row r="70" spans="1:12" s="130" customFormat="1" ht="12" hidden="1" customHeight="1" x14ac:dyDescent="0.2">
      <c r="A70" s="63" t="s">
        <v>593</v>
      </c>
      <c r="B70" s="64" t="s">
        <v>105</v>
      </c>
      <c r="C70" s="65">
        <v>10299</v>
      </c>
      <c r="D70" s="65"/>
      <c r="E70" s="66" t="s">
        <v>198</v>
      </c>
      <c r="F70" s="111">
        <f>'Gastos 630'!F68+'Gastos 631'!F64</f>
        <v>0</v>
      </c>
      <c r="H70" s="413"/>
      <c r="I70" s="21"/>
      <c r="J70" s="434"/>
      <c r="K70" s="413"/>
      <c r="L70" s="21"/>
    </row>
    <row r="71" spans="1:12" s="130" customFormat="1" ht="12" hidden="1" customHeight="1" x14ac:dyDescent="0.2">
      <c r="A71" s="63" t="s">
        <v>481</v>
      </c>
      <c r="B71" s="64" t="s">
        <v>105</v>
      </c>
      <c r="C71" s="65">
        <v>10203</v>
      </c>
      <c r="D71" s="65"/>
      <c r="E71" s="66" t="s">
        <v>196</v>
      </c>
      <c r="F71" s="111">
        <f>'Gastos 630'!F69+'Gastos 631'!F65</f>
        <v>0</v>
      </c>
      <c r="H71" s="413"/>
      <c r="I71" s="21"/>
      <c r="J71" s="434"/>
      <c r="K71" s="413"/>
      <c r="L71" s="21"/>
    </row>
    <row r="72" spans="1:12" s="130" customFormat="1" ht="12" hidden="1" customHeight="1" x14ac:dyDescent="0.2">
      <c r="A72" s="63" t="s">
        <v>481</v>
      </c>
      <c r="B72" s="64" t="s">
        <v>105</v>
      </c>
      <c r="C72" s="65">
        <v>10204</v>
      </c>
      <c r="D72" s="65"/>
      <c r="E72" s="66" t="s">
        <v>197</v>
      </c>
      <c r="F72" s="111">
        <f>'Gastos 630'!F70+'Gastos 631'!F66</f>
        <v>0</v>
      </c>
      <c r="H72" s="413"/>
      <c r="I72" s="21"/>
      <c r="J72" s="434"/>
      <c r="K72" s="413"/>
      <c r="L72" s="21"/>
    </row>
    <row r="73" spans="1:12" s="130" customFormat="1" ht="12" hidden="1" customHeight="1" x14ac:dyDescent="0.2">
      <c r="A73" s="63" t="s">
        <v>481</v>
      </c>
      <c r="B73" s="64" t="s">
        <v>105</v>
      </c>
      <c r="C73" s="65">
        <v>10299</v>
      </c>
      <c r="D73" s="65"/>
      <c r="E73" s="66" t="s">
        <v>198</v>
      </c>
      <c r="F73" s="111">
        <f>'Gastos 630'!F71+'Gastos 631'!F67</f>
        <v>0</v>
      </c>
      <c r="H73" s="413"/>
      <c r="I73" s="21"/>
      <c r="J73" s="434"/>
      <c r="K73" s="413"/>
      <c r="L73" s="21"/>
    </row>
    <row r="74" spans="1:12" s="75" customFormat="1" ht="12" customHeight="1" x14ac:dyDescent="0.2">
      <c r="A74" s="63"/>
      <c r="B74" s="64" t="s">
        <v>106</v>
      </c>
      <c r="C74" s="65" t="s">
        <v>106</v>
      </c>
      <c r="D74" s="65"/>
      <c r="E74" s="66"/>
      <c r="F74" s="112"/>
      <c r="G74" s="130"/>
      <c r="H74" s="413"/>
      <c r="I74" s="21"/>
      <c r="J74" s="434"/>
      <c r="K74" s="413"/>
      <c r="L74" s="21"/>
    </row>
    <row r="75" spans="1:12" s="75" customFormat="1" ht="12" customHeight="1" x14ac:dyDescent="0.2">
      <c r="A75" s="565" t="s">
        <v>239</v>
      </c>
      <c r="B75" s="566"/>
      <c r="C75" s="567"/>
      <c r="D75" s="60"/>
      <c r="E75" s="61" t="s">
        <v>199</v>
      </c>
      <c r="F75" s="110">
        <f>SUM(F76:F105)</f>
        <v>314033440</v>
      </c>
      <c r="G75" s="130"/>
      <c r="H75" s="413"/>
      <c r="I75" s="21"/>
      <c r="J75" s="434"/>
      <c r="K75" s="413"/>
      <c r="L75" s="21"/>
    </row>
    <row r="76" spans="1:12" s="75" customFormat="1" ht="12" hidden="1" customHeight="1" x14ac:dyDescent="0.2">
      <c r="A76" s="63" t="s">
        <v>480</v>
      </c>
      <c r="B76" s="69" t="s">
        <v>105</v>
      </c>
      <c r="C76" s="70">
        <v>10301</v>
      </c>
      <c r="D76" s="70"/>
      <c r="E76" s="39" t="s">
        <v>200</v>
      </c>
      <c r="F76" s="113">
        <f>'Gastos 630'!F74+'Gastos 631'!F70</f>
        <v>0</v>
      </c>
      <c r="G76" s="130"/>
      <c r="H76" s="413"/>
      <c r="I76" s="21"/>
      <c r="J76" s="434"/>
      <c r="K76" s="413"/>
      <c r="L76" s="21"/>
    </row>
    <row r="77" spans="1:12" s="75" customFormat="1" ht="12" hidden="1" customHeight="1" x14ac:dyDescent="0.2">
      <c r="A77" s="63" t="s">
        <v>480</v>
      </c>
      <c r="B77" s="69" t="s">
        <v>105</v>
      </c>
      <c r="C77" s="70">
        <v>10302</v>
      </c>
      <c r="D77" s="70"/>
      <c r="E77" s="39" t="s">
        <v>201</v>
      </c>
      <c r="F77" s="113">
        <f>'Gastos 630'!F75+'Gastos 631'!F71</f>
        <v>0</v>
      </c>
      <c r="G77" s="130"/>
      <c r="H77" s="413"/>
      <c r="I77" s="21"/>
      <c r="J77" s="434"/>
      <c r="K77" s="413"/>
      <c r="L77" s="21"/>
    </row>
    <row r="78" spans="1:12" s="130" customFormat="1" ht="12" customHeight="1" x14ac:dyDescent="0.2">
      <c r="A78" s="63" t="s">
        <v>480</v>
      </c>
      <c r="B78" s="69">
        <v>1120</v>
      </c>
      <c r="C78" s="70">
        <v>10303</v>
      </c>
      <c r="D78" s="70"/>
      <c r="E78" s="39" t="s">
        <v>202</v>
      </c>
      <c r="F78" s="152">
        <f>'Gastos 630'!F76+'Gastos 631'!F72</f>
        <v>10000000</v>
      </c>
      <c r="H78" s="440"/>
      <c r="I78" s="21"/>
      <c r="J78" s="434"/>
      <c r="K78" s="413"/>
      <c r="L78" s="21"/>
    </row>
    <row r="79" spans="1:12" s="130" customFormat="1" ht="12" customHeight="1" x14ac:dyDescent="0.2">
      <c r="A79" s="63" t="s">
        <v>480</v>
      </c>
      <c r="B79" s="69" t="s">
        <v>105</v>
      </c>
      <c r="C79" s="70">
        <v>10304</v>
      </c>
      <c r="D79" s="70"/>
      <c r="E79" s="39" t="s">
        <v>203</v>
      </c>
      <c r="F79" s="152">
        <f>'Gastos 630'!F77+'Gastos 631'!F73</f>
        <v>100000</v>
      </c>
      <c r="H79" s="440"/>
      <c r="I79" s="21"/>
      <c r="J79" s="434"/>
      <c r="K79" s="413"/>
      <c r="L79" s="21"/>
    </row>
    <row r="80" spans="1:12" s="75" customFormat="1" ht="12" customHeight="1" x14ac:dyDescent="0.2">
      <c r="A80" s="63" t="s">
        <v>480</v>
      </c>
      <c r="B80" s="69" t="s">
        <v>105</v>
      </c>
      <c r="C80" s="70">
        <v>10305</v>
      </c>
      <c r="D80" s="70"/>
      <c r="E80" s="39" t="s">
        <v>204</v>
      </c>
      <c r="F80" s="113">
        <f>'Gastos 630'!F78+'Gastos 631'!F73</f>
        <v>2000000</v>
      </c>
      <c r="G80" s="130"/>
      <c r="H80" s="413"/>
      <c r="I80" s="21"/>
      <c r="J80" s="434"/>
      <c r="K80" s="413"/>
      <c r="L80" s="21"/>
    </row>
    <row r="81" spans="1:12" s="75" customFormat="1" ht="12" customHeight="1" x14ac:dyDescent="0.2">
      <c r="A81" s="63" t="s">
        <v>480</v>
      </c>
      <c r="B81" s="69" t="s">
        <v>105</v>
      </c>
      <c r="C81" s="70">
        <v>10306</v>
      </c>
      <c r="D81" s="70"/>
      <c r="E81" s="39" t="s">
        <v>205</v>
      </c>
      <c r="F81" s="113">
        <f>'Gastos 630'!F79+'Gastos 631'!F74</f>
        <v>49000000</v>
      </c>
      <c r="G81" s="130"/>
      <c r="H81" s="413"/>
      <c r="I81" s="21"/>
      <c r="J81" s="434"/>
      <c r="K81" s="413"/>
      <c r="L81" s="21"/>
    </row>
    <row r="82" spans="1:12" s="75" customFormat="1" ht="12" customHeight="1" x14ac:dyDescent="0.2">
      <c r="A82" s="63" t="s">
        <v>480</v>
      </c>
      <c r="B82" s="69" t="s">
        <v>105</v>
      </c>
      <c r="C82" s="70">
        <v>10307</v>
      </c>
      <c r="D82" s="70"/>
      <c r="E82" s="39" t="s">
        <v>598</v>
      </c>
      <c r="F82" s="113">
        <f>'Gastos 630'!F80+'Gastos 631'!F76</f>
        <v>2000000</v>
      </c>
      <c r="G82" s="130"/>
      <c r="H82" s="413"/>
      <c r="I82" s="21"/>
      <c r="J82" s="434"/>
      <c r="K82" s="413"/>
      <c r="L82" s="21"/>
    </row>
    <row r="83" spans="1:12" s="75" customFormat="1" ht="12" customHeight="1" x14ac:dyDescent="0.2">
      <c r="A83" s="63" t="s">
        <v>482</v>
      </c>
      <c r="B83" s="69" t="s">
        <v>105</v>
      </c>
      <c r="C83" s="70">
        <v>10301</v>
      </c>
      <c r="D83" s="70"/>
      <c r="E83" s="39" t="s">
        <v>200</v>
      </c>
      <c r="F83" s="113">
        <f>+'Gastos 630'!F81</f>
        <v>25000000</v>
      </c>
      <c r="G83" s="130"/>
      <c r="H83" s="413"/>
      <c r="I83" s="21"/>
      <c r="J83" s="434"/>
      <c r="K83" s="413"/>
      <c r="L83" s="21"/>
    </row>
    <row r="84" spans="1:12" s="75" customFormat="1" ht="12" customHeight="1" x14ac:dyDescent="0.2">
      <c r="A84" s="63" t="s">
        <v>482</v>
      </c>
      <c r="B84" s="69" t="s">
        <v>105</v>
      </c>
      <c r="C84" s="70">
        <v>10301</v>
      </c>
      <c r="D84" s="70"/>
      <c r="E84" s="39" t="s">
        <v>200</v>
      </c>
      <c r="F84" s="113">
        <f>+'Gastos 631'!F75</f>
        <v>2000000</v>
      </c>
      <c r="G84" s="130"/>
      <c r="H84" s="413"/>
      <c r="I84" s="21"/>
      <c r="J84" s="434"/>
      <c r="K84" s="413"/>
      <c r="L84" s="21"/>
    </row>
    <row r="85" spans="1:12" s="75" customFormat="1" ht="12" hidden="1" customHeight="1" x14ac:dyDescent="0.2">
      <c r="A85" s="63" t="s">
        <v>562</v>
      </c>
      <c r="B85" s="69">
        <v>1120</v>
      </c>
      <c r="C85" s="70">
        <v>10301</v>
      </c>
      <c r="D85" s="70"/>
      <c r="E85" s="39" t="s">
        <v>200</v>
      </c>
      <c r="F85" s="113">
        <f>'Gastos 631'!F80</f>
        <v>0</v>
      </c>
      <c r="G85" s="130"/>
      <c r="H85" s="438"/>
      <c r="I85" s="421"/>
      <c r="J85" s="434"/>
      <c r="K85" s="413"/>
      <c r="L85" s="21"/>
    </row>
    <row r="86" spans="1:12" s="75" customFormat="1" ht="12" hidden="1" customHeight="1" x14ac:dyDescent="0.2">
      <c r="A86" s="63" t="s">
        <v>562</v>
      </c>
      <c r="B86" s="69" t="s">
        <v>105</v>
      </c>
      <c r="C86" s="70">
        <v>10303</v>
      </c>
      <c r="D86" s="70"/>
      <c r="E86" s="39" t="s">
        <v>202</v>
      </c>
      <c r="F86" s="113">
        <f>+'Gastos 630'!F82</f>
        <v>0</v>
      </c>
      <c r="G86" s="130"/>
      <c r="H86" s="438"/>
      <c r="I86" s="421"/>
      <c r="J86" s="434"/>
      <c r="K86" s="413"/>
      <c r="L86" s="21"/>
    </row>
    <row r="87" spans="1:12" s="75" customFormat="1" ht="12" customHeight="1" x14ac:dyDescent="0.2">
      <c r="A87" s="63" t="s">
        <v>562</v>
      </c>
      <c r="B87" s="69" t="s">
        <v>105</v>
      </c>
      <c r="C87" s="70">
        <v>10303</v>
      </c>
      <c r="D87" s="70"/>
      <c r="E87" s="39" t="s">
        <v>202</v>
      </c>
      <c r="F87" s="113">
        <f>+'Gastos 631'!F81</f>
        <v>5000000</v>
      </c>
      <c r="G87" s="130"/>
      <c r="H87" s="438"/>
      <c r="I87" s="421"/>
      <c r="J87" s="434"/>
      <c r="K87" s="413"/>
      <c r="L87" s="21"/>
    </row>
    <row r="88" spans="1:12" s="130" customFormat="1" ht="12" hidden="1" customHeight="1" x14ac:dyDescent="0.2">
      <c r="A88" s="63" t="s">
        <v>593</v>
      </c>
      <c r="B88" s="69" t="s">
        <v>105</v>
      </c>
      <c r="C88" s="70">
        <v>10301</v>
      </c>
      <c r="D88" s="70"/>
      <c r="E88" s="39" t="s">
        <v>200</v>
      </c>
      <c r="F88" s="113">
        <f>'Gastos 630'!F83</f>
        <v>0</v>
      </c>
      <c r="H88" s="438"/>
      <c r="I88" s="21"/>
      <c r="J88" s="434"/>
      <c r="K88" s="413"/>
      <c r="L88" s="21"/>
    </row>
    <row r="89" spans="1:12" s="130" customFormat="1" ht="12" hidden="1" customHeight="1" x14ac:dyDescent="0.2">
      <c r="A89" s="63" t="s">
        <v>593</v>
      </c>
      <c r="B89" s="69" t="s">
        <v>105</v>
      </c>
      <c r="C89" s="70">
        <v>10302</v>
      </c>
      <c r="D89" s="70"/>
      <c r="E89" s="39" t="s">
        <v>201</v>
      </c>
      <c r="F89" s="113">
        <f>'Gastos 630'!F84</f>
        <v>0</v>
      </c>
      <c r="H89" s="413"/>
      <c r="I89" s="21"/>
      <c r="J89" s="434"/>
      <c r="K89" s="413"/>
      <c r="L89" s="21"/>
    </row>
    <row r="90" spans="1:12" s="130" customFormat="1" ht="12" hidden="1" customHeight="1" x14ac:dyDescent="0.2">
      <c r="A90" s="63" t="s">
        <v>593</v>
      </c>
      <c r="B90" s="69" t="s">
        <v>105</v>
      </c>
      <c r="C90" s="70">
        <v>10303</v>
      </c>
      <c r="D90" s="70"/>
      <c r="E90" s="39" t="s">
        <v>202</v>
      </c>
      <c r="F90" s="113">
        <f>'Gastos 630'!F85</f>
        <v>0</v>
      </c>
      <c r="H90" s="438"/>
      <c r="I90" s="21"/>
      <c r="J90" s="434"/>
      <c r="K90" s="413"/>
      <c r="L90" s="21"/>
    </row>
    <row r="91" spans="1:12" s="130" customFormat="1" ht="12" hidden="1" customHeight="1" x14ac:dyDescent="0.2">
      <c r="A91" s="63" t="s">
        <v>593</v>
      </c>
      <c r="B91" s="69" t="s">
        <v>105</v>
      </c>
      <c r="C91" s="70">
        <v>10304</v>
      </c>
      <c r="D91" s="70"/>
      <c r="E91" s="39" t="s">
        <v>203</v>
      </c>
      <c r="F91" s="113">
        <f>'Gastos 630'!F86</f>
        <v>0</v>
      </c>
      <c r="H91" s="438"/>
      <c r="I91" s="21"/>
      <c r="J91" s="434"/>
      <c r="K91" s="413"/>
      <c r="L91" s="21"/>
    </row>
    <row r="92" spans="1:12" s="130" customFormat="1" ht="12" hidden="1" customHeight="1" x14ac:dyDescent="0.2">
      <c r="A92" s="63" t="s">
        <v>593</v>
      </c>
      <c r="B92" s="69" t="s">
        <v>105</v>
      </c>
      <c r="C92" s="70">
        <v>10305</v>
      </c>
      <c r="D92" s="70"/>
      <c r="E92" s="39" t="s">
        <v>204</v>
      </c>
      <c r="F92" s="113">
        <f>'Gastos 630'!F87</f>
        <v>0</v>
      </c>
      <c r="H92" s="438"/>
      <c r="I92" s="21"/>
      <c r="J92" s="434"/>
      <c r="K92" s="413"/>
      <c r="L92" s="21"/>
    </row>
    <row r="93" spans="1:12" s="130" customFormat="1" ht="12" hidden="1" customHeight="1" x14ac:dyDescent="0.2">
      <c r="A93" s="63" t="s">
        <v>593</v>
      </c>
      <c r="B93" s="69" t="s">
        <v>105</v>
      </c>
      <c r="C93" s="70">
        <v>10306</v>
      </c>
      <c r="D93" s="70"/>
      <c r="E93" s="39" t="s">
        <v>205</v>
      </c>
      <c r="F93" s="113">
        <f>'Gastos 630'!F88</f>
        <v>0</v>
      </c>
      <c r="H93" s="438"/>
      <c r="I93" s="21"/>
      <c r="J93" s="434"/>
      <c r="K93" s="413"/>
      <c r="L93" s="21"/>
    </row>
    <row r="94" spans="1:12" s="130" customFormat="1" ht="12" hidden="1" customHeight="1" x14ac:dyDescent="0.2">
      <c r="A94" s="63" t="s">
        <v>593</v>
      </c>
      <c r="B94" s="69" t="s">
        <v>105</v>
      </c>
      <c r="C94" s="70">
        <v>10307</v>
      </c>
      <c r="D94" s="70"/>
      <c r="E94" s="39" t="s">
        <v>598</v>
      </c>
      <c r="F94" s="113">
        <f>'Gastos 630'!F89</f>
        <v>0</v>
      </c>
      <c r="H94" s="438"/>
      <c r="I94" s="21"/>
      <c r="J94" s="434"/>
      <c r="K94" s="413"/>
      <c r="L94" s="21"/>
    </row>
    <row r="95" spans="1:12" s="75" customFormat="1" ht="12" hidden="1" customHeight="1" x14ac:dyDescent="0.2">
      <c r="A95" s="63" t="s">
        <v>624</v>
      </c>
      <c r="B95" s="69" t="s">
        <v>105</v>
      </c>
      <c r="C95" s="70">
        <v>10303</v>
      </c>
      <c r="D95" s="70"/>
      <c r="E95" s="39" t="s">
        <v>202</v>
      </c>
      <c r="F95" s="113">
        <f>+'Gastos 631'!F83</f>
        <v>0</v>
      </c>
      <c r="G95" s="130"/>
      <c r="H95" s="438"/>
      <c r="I95" s="21"/>
      <c r="J95" s="434"/>
      <c r="K95" s="413"/>
      <c r="L95" s="21"/>
    </row>
    <row r="96" spans="1:12" s="75" customFormat="1" ht="12" customHeight="1" x14ac:dyDescent="0.2">
      <c r="A96" s="63" t="s">
        <v>652</v>
      </c>
      <c r="B96" s="69">
        <v>1120</v>
      </c>
      <c r="C96" s="70">
        <v>10301</v>
      </c>
      <c r="D96" s="70"/>
      <c r="E96" s="39" t="s">
        <v>200</v>
      </c>
      <c r="F96" s="113">
        <f>+'Gastos 630'!F90</f>
        <v>168000000</v>
      </c>
      <c r="G96" s="130"/>
      <c r="H96" s="438"/>
      <c r="I96" s="21"/>
      <c r="J96" s="434"/>
      <c r="K96" s="413"/>
      <c r="L96" s="21"/>
    </row>
    <row r="97" spans="1:12" s="75" customFormat="1" ht="12" customHeight="1" x14ac:dyDescent="0.2">
      <c r="A97" s="63" t="s">
        <v>652</v>
      </c>
      <c r="B97" s="69" t="s">
        <v>105</v>
      </c>
      <c r="C97" s="70">
        <v>10303</v>
      </c>
      <c r="D97" s="70"/>
      <c r="E97" s="39" t="s">
        <v>202</v>
      </c>
      <c r="F97" s="113">
        <f>+'Gastos 630'!F91</f>
        <v>9463440</v>
      </c>
      <c r="G97" s="130"/>
      <c r="H97" s="438"/>
      <c r="I97" s="21"/>
      <c r="J97" s="434"/>
      <c r="K97" s="413"/>
      <c r="L97" s="21"/>
    </row>
    <row r="98" spans="1:12" s="130" customFormat="1" ht="12" hidden="1" customHeight="1" x14ac:dyDescent="0.2">
      <c r="A98" s="63" t="s">
        <v>481</v>
      </c>
      <c r="B98" s="69" t="s">
        <v>105</v>
      </c>
      <c r="C98" s="70">
        <v>10303</v>
      </c>
      <c r="D98" s="70"/>
      <c r="E98" s="39" t="s">
        <v>202</v>
      </c>
      <c r="F98" s="113">
        <f>'Gastos 630'!F93+'Gastos 631'!F84</f>
        <v>0</v>
      </c>
      <c r="H98" s="413"/>
      <c r="I98" s="21"/>
      <c r="J98" s="434"/>
      <c r="K98" s="413"/>
      <c r="L98" s="21"/>
    </row>
    <row r="99" spans="1:12" s="130" customFormat="1" ht="12" hidden="1" customHeight="1" x14ac:dyDescent="0.2">
      <c r="A99" s="63" t="s">
        <v>481</v>
      </c>
      <c r="B99" s="69" t="s">
        <v>105</v>
      </c>
      <c r="C99" s="70">
        <v>10305</v>
      </c>
      <c r="D99" s="70"/>
      <c r="E99" s="39" t="s">
        <v>204</v>
      </c>
      <c r="F99" s="113">
        <f>'Gastos 630'!F94+'Gastos 631'!F85</f>
        <v>0</v>
      </c>
      <c r="H99" s="413"/>
      <c r="I99" s="21"/>
      <c r="J99" s="434"/>
      <c r="K99" s="413"/>
      <c r="L99" s="21"/>
    </row>
    <row r="100" spans="1:12" ht="12" hidden="1" customHeight="1" x14ac:dyDescent="0.2">
      <c r="A100" s="63" t="s">
        <v>565</v>
      </c>
      <c r="B100" s="69" t="s">
        <v>105</v>
      </c>
      <c r="C100" s="70">
        <v>10302</v>
      </c>
      <c r="D100" s="70"/>
      <c r="E100" s="39" t="s">
        <v>201</v>
      </c>
      <c r="F100" s="113">
        <f>'Gastos 630'!F95+'Gastos 631'!F86</f>
        <v>0</v>
      </c>
    </row>
    <row r="101" spans="1:12" ht="12" customHeight="1" x14ac:dyDescent="0.2">
      <c r="A101" s="63" t="s">
        <v>483</v>
      </c>
      <c r="B101" s="69">
        <v>1120</v>
      </c>
      <c r="C101" s="70">
        <v>10301</v>
      </c>
      <c r="D101" s="70"/>
      <c r="E101" s="39" t="s">
        <v>200</v>
      </c>
      <c r="F101" s="113">
        <f>'Gastos 630'!F95+'Gastos 631'!F87</f>
        <v>18510000</v>
      </c>
    </row>
    <row r="102" spans="1:12" ht="12" hidden="1" customHeight="1" x14ac:dyDescent="0.2">
      <c r="A102" s="63" t="s">
        <v>483</v>
      </c>
      <c r="B102" s="69" t="s">
        <v>105</v>
      </c>
      <c r="C102" s="70">
        <v>10302</v>
      </c>
      <c r="D102" s="70"/>
      <c r="E102" s="39" t="s">
        <v>201</v>
      </c>
      <c r="F102" s="113">
        <f>'Gastos 630'!F96+'Gastos 631'!F88</f>
        <v>0</v>
      </c>
    </row>
    <row r="103" spans="1:12" ht="12" hidden="1" customHeight="1" x14ac:dyDescent="0.2">
      <c r="A103" s="63" t="s">
        <v>483</v>
      </c>
      <c r="B103" s="69" t="s">
        <v>105</v>
      </c>
      <c r="C103" s="70">
        <v>10303</v>
      </c>
      <c r="D103" s="70"/>
      <c r="E103" s="39" t="s">
        <v>202</v>
      </c>
      <c r="F103" s="113">
        <v>0</v>
      </c>
    </row>
    <row r="104" spans="1:12" ht="12" customHeight="1" x14ac:dyDescent="0.2">
      <c r="A104" s="63" t="s">
        <v>483</v>
      </c>
      <c r="B104" s="69" t="s">
        <v>105</v>
      </c>
      <c r="C104" s="70">
        <v>10303</v>
      </c>
      <c r="D104" s="70"/>
      <c r="E104" s="39" t="s">
        <v>202</v>
      </c>
      <c r="F104" s="113">
        <f>+'Gastos 630'!F97</f>
        <v>22960000</v>
      </c>
    </row>
    <row r="105" spans="1:12" s="75" customFormat="1" ht="12" customHeight="1" x14ac:dyDescent="0.2">
      <c r="A105" s="63"/>
      <c r="B105" s="69" t="s">
        <v>106</v>
      </c>
      <c r="C105" s="70" t="s">
        <v>106</v>
      </c>
      <c r="D105" s="70"/>
      <c r="E105" s="39"/>
      <c r="F105" s="114"/>
      <c r="G105" s="136"/>
      <c r="H105" s="413"/>
      <c r="I105" s="21"/>
      <c r="J105" s="434"/>
      <c r="K105" s="413"/>
      <c r="L105" s="21"/>
    </row>
    <row r="106" spans="1:12" s="75" customFormat="1" ht="12" customHeight="1" x14ac:dyDescent="0.2">
      <c r="A106" s="541" t="s">
        <v>240</v>
      </c>
      <c r="B106" s="542"/>
      <c r="C106" s="543"/>
      <c r="D106" s="68"/>
      <c r="E106" s="43" t="s">
        <v>207</v>
      </c>
      <c r="F106" s="115">
        <f>SUM(F107:F141)</f>
        <v>1877467393</v>
      </c>
      <c r="G106" s="130"/>
      <c r="H106" s="413"/>
      <c r="I106" s="21"/>
      <c r="J106" s="434"/>
      <c r="K106" s="413"/>
      <c r="L106" s="21"/>
    </row>
    <row r="107" spans="1:12" s="75" customFormat="1" ht="12" hidden="1" customHeight="1" x14ac:dyDescent="0.2">
      <c r="A107" s="63" t="s">
        <v>480</v>
      </c>
      <c r="B107" s="69">
        <v>1120</v>
      </c>
      <c r="C107" s="70">
        <v>10401</v>
      </c>
      <c r="D107" s="70"/>
      <c r="E107" s="39" t="s">
        <v>555</v>
      </c>
      <c r="F107" s="113">
        <f>'Gastos 630'!F100+'Gastos 631'!F92</f>
        <v>0</v>
      </c>
      <c r="G107" s="130"/>
      <c r="H107" s="414"/>
      <c r="I107" s="21"/>
      <c r="J107" s="434"/>
      <c r="K107" s="413"/>
      <c r="L107" s="21"/>
    </row>
    <row r="108" spans="1:12" s="75" customFormat="1" ht="12" customHeight="1" x14ac:dyDescent="0.2">
      <c r="A108" s="63" t="s">
        <v>480</v>
      </c>
      <c r="B108" s="69">
        <v>1120</v>
      </c>
      <c r="C108" s="70">
        <v>10402</v>
      </c>
      <c r="D108" s="70"/>
      <c r="E108" s="39" t="s">
        <v>693</v>
      </c>
      <c r="F108" s="113">
        <f>'Gastos 630'!F101+'Gastos 631'!F92</f>
        <v>13000000</v>
      </c>
      <c r="G108" s="130"/>
      <c r="H108" s="414"/>
      <c r="I108" s="21"/>
      <c r="J108" s="434"/>
      <c r="K108" s="413"/>
      <c r="L108" s="21"/>
    </row>
    <row r="109" spans="1:12" s="75" customFormat="1" ht="12" customHeight="1" x14ac:dyDescent="0.2">
      <c r="A109" s="63" t="s">
        <v>480</v>
      </c>
      <c r="B109" s="69" t="s">
        <v>105</v>
      </c>
      <c r="C109" s="70">
        <v>10403</v>
      </c>
      <c r="D109" s="70"/>
      <c r="E109" s="39" t="s">
        <v>210</v>
      </c>
      <c r="F109" s="113">
        <f>'Gastos 630'!F102+'Gastos 631'!F93</f>
        <v>9000000</v>
      </c>
      <c r="G109" s="130"/>
      <c r="H109" s="413"/>
      <c r="I109" s="21"/>
      <c r="J109" s="434"/>
      <c r="K109" s="413"/>
      <c r="L109" s="21"/>
    </row>
    <row r="110" spans="1:12" s="75" customFormat="1" ht="12" customHeight="1" x14ac:dyDescent="0.2">
      <c r="A110" s="63" t="s">
        <v>480</v>
      </c>
      <c r="B110" s="69" t="s">
        <v>105</v>
      </c>
      <c r="C110" s="70">
        <v>10406</v>
      </c>
      <c r="D110" s="70"/>
      <c r="E110" s="39" t="s">
        <v>129</v>
      </c>
      <c r="F110" s="113">
        <f>'Gastos 630'!F103+'Gastos 631'!F94</f>
        <v>61417953</v>
      </c>
      <c r="G110" s="130"/>
      <c r="H110" s="413"/>
      <c r="I110" s="21"/>
      <c r="J110" s="434"/>
      <c r="K110" s="413"/>
      <c r="L110" s="21"/>
    </row>
    <row r="111" spans="1:12" s="75" customFormat="1" ht="12" customHeight="1" x14ac:dyDescent="0.2">
      <c r="A111" s="63" t="s">
        <v>480</v>
      </c>
      <c r="B111" s="69" t="s">
        <v>105</v>
      </c>
      <c r="C111" s="70">
        <v>10499</v>
      </c>
      <c r="D111" s="70"/>
      <c r="E111" s="39" t="s">
        <v>130</v>
      </c>
      <c r="F111" s="113">
        <f>'Gastos 630'!F104+'Gastos 631'!F95</f>
        <v>22000000</v>
      </c>
      <c r="G111" s="130"/>
      <c r="H111" s="413"/>
      <c r="I111" s="21"/>
      <c r="J111" s="434"/>
      <c r="K111" s="413"/>
      <c r="L111" s="21"/>
    </row>
    <row r="112" spans="1:12" s="75" customFormat="1" ht="12" customHeight="1" x14ac:dyDescent="0.2">
      <c r="A112" s="63" t="s">
        <v>482</v>
      </c>
      <c r="B112" s="69">
        <v>1120</v>
      </c>
      <c r="C112" s="70">
        <v>10401</v>
      </c>
      <c r="D112" s="70"/>
      <c r="E112" s="39" t="s">
        <v>555</v>
      </c>
      <c r="F112" s="113">
        <f>+'Gastos 631'!F96</f>
        <v>280000000</v>
      </c>
      <c r="G112" s="130"/>
      <c r="H112" s="413"/>
      <c r="I112" s="21"/>
      <c r="J112" s="434"/>
      <c r="K112" s="413"/>
      <c r="L112" s="21"/>
    </row>
    <row r="113" spans="1:12" s="75" customFormat="1" ht="12" customHeight="1" x14ac:dyDescent="0.2">
      <c r="A113" s="63" t="s">
        <v>482</v>
      </c>
      <c r="B113" s="69" t="s">
        <v>105</v>
      </c>
      <c r="C113" s="70">
        <v>10405</v>
      </c>
      <c r="D113" s="70"/>
      <c r="E113" s="39" t="s">
        <v>128</v>
      </c>
      <c r="F113" s="113">
        <f>+'Gastos 631'!F98</f>
        <v>707000000</v>
      </c>
      <c r="G113" s="130"/>
      <c r="H113" s="413"/>
      <c r="I113" s="21"/>
      <c r="J113" s="434"/>
      <c r="K113" s="413"/>
      <c r="L113" s="21"/>
    </row>
    <row r="114" spans="1:12" s="75" customFormat="1" ht="12" customHeight="1" x14ac:dyDescent="0.2">
      <c r="A114" s="63" t="s">
        <v>482</v>
      </c>
      <c r="B114" s="69" t="s">
        <v>105</v>
      </c>
      <c r="C114" s="70">
        <v>10406</v>
      </c>
      <c r="D114" s="70"/>
      <c r="E114" s="39" t="s">
        <v>129</v>
      </c>
      <c r="F114" s="113">
        <f>+'Gastos 630'!F105</f>
        <v>3700000</v>
      </c>
      <c r="G114" s="130"/>
      <c r="H114" s="413"/>
      <c r="I114" s="21"/>
      <c r="J114" s="434"/>
      <c r="K114" s="413"/>
      <c r="L114" s="21"/>
    </row>
    <row r="115" spans="1:12" s="75" customFormat="1" ht="12" hidden="1" customHeight="1" x14ac:dyDescent="0.2">
      <c r="A115" s="63" t="s">
        <v>482</v>
      </c>
      <c r="B115" s="69" t="s">
        <v>105</v>
      </c>
      <c r="C115" s="70">
        <v>10406</v>
      </c>
      <c r="D115" s="70"/>
      <c r="E115" s="39" t="s">
        <v>129</v>
      </c>
      <c r="F115" s="113">
        <f>+'Gastos 631'!F101</f>
        <v>0</v>
      </c>
      <c r="G115" s="130"/>
      <c r="H115" s="413"/>
      <c r="I115" s="21"/>
      <c r="J115" s="434"/>
      <c r="K115" s="413"/>
      <c r="L115" s="21"/>
    </row>
    <row r="116" spans="1:12" s="75" customFormat="1" ht="12" customHeight="1" x14ac:dyDescent="0.2">
      <c r="A116" s="63" t="s">
        <v>482</v>
      </c>
      <c r="B116" s="69" t="s">
        <v>105</v>
      </c>
      <c r="C116" s="70">
        <v>10499</v>
      </c>
      <c r="D116" s="70"/>
      <c r="E116" s="39" t="s">
        <v>130</v>
      </c>
      <c r="F116" s="113">
        <f>+'Gastos 631'!F102</f>
        <v>57600000</v>
      </c>
      <c r="G116" s="130"/>
      <c r="H116" s="413"/>
      <c r="I116" s="21"/>
      <c r="J116" s="434"/>
      <c r="K116" s="413"/>
      <c r="L116" s="21"/>
    </row>
    <row r="117" spans="1:12" s="75" customFormat="1" ht="12" customHeight="1" x14ac:dyDescent="0.2">
      <c r="A117" s="63" t="s">
        <v>484</v>
      </c>
      <c r="B117" s="69" t="s">
        <v>105</v>
      </c>
      <c r="C117" s="70">
        <v>10403</v>
      </c>
      <c r="D117" s="70"/>
      <c r="E117" s="39" t="s">
        <v>210</v>
      </c>
      <c r="F117" s="113">
        <f>+'Gastos 631'!F103</f>
        <v>29110000</v>
      </c>
      <c r="G117" s="130"/>
      <c r="H117" s="438"/>
      <c r="I117" s="421"/>
      <c r="J117" s="434"/>
      <c r="K117" s="413"/>
      <c r="L117" s="21"/>
    </row>
    <row r="118" spans="1:12" s="75" customFormat="1" ht="12" hidden="1" customHeight="1" x14ac:dyDescent="0.2">
      <c r="A118" s="63" t="s">
        <v>562</v>
      </c>
      <c r="B118" s="69" t="s">
        <v>105</v>
      </c>
      <c r="C118" s="70">
        <v>10403</v>
      </c>
      <c r="D118" s="70"/>
      <c r="E118" s="39" t="s">
        <v>210</v>
      </c>
      <c r="F118" s="113">
        <f>+'Gastos 630'!F106</f>
        <v>0</v>
      </c>
      <c r="G118" s="130"/>
      <c r="H118" s="438"/>
      <c r="I118" s="421"/>
      <c r="J118" s="434"/>
      <c r="K118" s="413"/>
      <c r="L118" s="21"/>
    </row>
    <row r="119" spans="1:12" s="75" customFormat="1" ht="12" customHeight="1" x14ac:dyDescent="0.2">
      <c r="A119" s="63" t="s">
        <v>562</v>
      </c>
      <c r="B119" s="69" t="s">
        <v>105</v>
      </c>
      <c r="C119" s="70">
        <v>10403</v>
      </c>
      <c r="D119" s="70"/>
      <c r="E119" s="39" t="s">
        <v>210</v>
      </c>
      <c r="F119" s="113">
        <f>+'Gastos 631'!F104</f>
        <v>84000000</v>
      </c>
      <c r="G119" s="130"/>
      <c r="H119" s="438"/>
      <c r="I119" s="421"/>
      <c r="J119" s="434"/>
      <c r="K119" s="413"/>
      <c r="L119" s="21"/>
    </row>
    <row r="120" spans="1:12" s="75" customFormat="1" ht="12" customHeight="1" x14ac:dyDescent="0.2">
      <c r="A120" s="63" t="s">
        <v>562</v>
      </c>
      <c r="B120" s="69">
        <v>1120</v>
      </c>
      <c r="C120" s="70">
        <v>10404</v>
      </c>
      <c r="D120" s="70"/>
      <c r="E120" s="39" t="s">
        <v>127</v>
      </c>
      <c r="F120" s="113">
        <f>+'Gastos 631'!F105</f>
        <v>40000000</v>
      </c>
      <c r="G120" s="130"/>
      <c r="H120" s="438"/>
      <c r="I120" s="421"/>
      <c r="J120" s="434"/>
      <c r="K120" s="413"/>
      <c r="L120" s="21"/>
    </row>
    <row r="121" spans="1:12" s="75" customFormat="1" ht="12" customHeight="1" x14ac:dyDescent="0.2">
      <c r="A121" s="63" t="s">
        <v>562</v>
      </c>
      <c r="B121" s="69" t="s">
        <v>105</v>
      </c>
      <c r="C121" s="70">
        <v>10406</v>
      </c>
      <c r="D121" s="70"/>
      <c r="E121" s="39" t="s">
        <v>129</v>
      </c>
      <c r="F121" s="113">
        <f>+'Gastos 631'!F106</f>
        <v>500000</v>
      </c>
      <c r="G121" s="130"/>
      <c r="H121" s="438"/>
      <c r="I121" s="421"/>
      <c r="J121" s="434"/>
      <c r="K121" s="413"/>
      <c r="L121" s="21"/>
    </row>
    <row r="122" spans="1:12" s="75" customFormat="1" ht="12" hidden="1" customHeight="1" x14ac:dyDescent="0.2">
      <c r="A122" s="63" t="s">
        <v>562</v>
      </c>
      <c r="B122" s="69">
        <v>1120</v>
      </c>
      <c r="C122" s="70">
        <v>10499</v>
      </c>
      <c r="D122" s="70"/>
      <c r="E122" s="39" t="s">
        <v>130</v>
      </c>
      <c r="F122" s="113">
        <f>+'Gastos 630'!F108</f>
        <v>0</v>
      </c>
      <c r="G122" s="130"/>
      <c r="H122" s="438"/>
      <c r="I122" s="421"/>
      <c r="J122" s="434"/>
      <c r="K122" s="413"/>
      <c r="L122" s="21"/>
    </row>
    <row r="123" spans="1:12" s="75" customFormat="1" ht="12" customHeight="1" x14ac:dyDescent="0.2">
      <c r="A123" s="63" t="s">
        <v>562</v>
      </c>
      <c r="B123" s="69">
        <v>1120</v>
      </c>
      <c r="C123" s="70">
        <v>10499</v>
      </c>
      <c r="D123" s="70"/>
      <c r="E123" s="39" t="s">
        <v>130</v>
      </c>
      <c r="F123" s="113">
        <f>+'Gastos 631'!F107</f>
        <v>34500000</v>
      </c>
      <c r="G123" s="130"/>
      <c r="H123" s="438"/>
      <c r="I123" s="421"/>
      <c r="J123" s="434"/>
      <c r="K123" s="413"/>
      <c r="L123" s="21"/>
    </row>
    <row r="124" spans="1:12" s="75" customFormat="1" ht="12" hidden="1" customHeight="1" x14ac:dyDescent="0.2">
      <c r="A124" s="63" t="s">
        <v>593</v>
      </c>
      <c r="B124" s="69">
        <v>1120</v>
      </c>
      <c r="C124" s="70">
        <v>10401</v>
      </c>
      <c r="D124" s="70"/>
      <c r="E124" s="39" t="s">
        <v>555</v>
      </c>
      <c r="F124" s="113">
        <f>'Gastos 630'!F109</f>
        <v>0</v>
      </c>
      <c r="G124" s="130"/>
      <c r="H124" s="438"/>
      <c r="I124" s="21"/>
      <c r="J124" s="434"/>
      <c r="K124" s="413"/>
      <c r="L124" s="21"/>
    </row>
    <row r="125" spans="1:12" s="130" customFormat="1" ht="12" hidden="1" customHeight="1" x14ac:dyDescent="0.2">
      <c r="A125" s="63" t="s">
        <v>593</v>
      </c>
      <c r="B125" s="69">
        <v>1120</v>
      </c>
      <c r="C125" s="70">
        <v>10403</v>
      </c>
      <c r="D125" s="70"/>
      <c r="E125" s="39" t="s">
        <v>210</v>
      </c>
      <c r="F125" s="113">
        <f>'Gastos 630'!F110</f>
        <v>0</v>
      </c>
      <c r="H125" s="438"/>
      <c r="I125" s="21"/>
      <c r="J125" s="434"/>
      <c r="K125" s="413"/>
      <c r="L125" s="21"/>
    </row>
    <row r="126" spans="1:12" s="130" customFormat="1" ht="12" hidden="1" customHeight="1" x14ac:dyDescent="0.2">
      <c r="A126" s="63" t="s">
        <v>593</v>
      </c>
      <c r="B126" s="69" t="s">
        <v>105</v>
      </c>
      <c r="C126" s="70">
        <v>10405</v>
      </c>
      <c r="D126" s="70"/>
      <c r="E126" s="39" t="s">
        <v>128</v>
      </c>
      <c r="F126" s="113">
        <f>'Gastos 630'!F111</f>
        <v>0</v>
      </c>
      <c r="H126" s="438"/>
      <c r="I126" s="421"/>
      <c r="J126" s="434"/>
      <c r="K126" s="413"/>
      <c r="L126" s="21"/>
    </row>
    <row r="127" spans="1:12" ht="12" hidden="1" customHeight="1" x14ac:dyDescent="0.2">
      <c r="A127" s="63" t="s">
        <v>593</v>
      </c>
      <c r="B127" s="69" t="s">
        <v>105</v>
      </c>
      <c r="C127" s="70">
        <v>10406</v>
      </c>
      <c r="D127" s="70"/>
      <c r="E127" s="39" t="s">
        <v>129</v>
      </c>
      <c r="F127" s="113">
        <f>'Gastos 630'!F112</f>
        <v>0</v>
      </c>
      <c r="H127" s="438"/>
    </row>
    <row r="128" spans="1:12" ht="12" hidden="1" customHeight="1" x14ac:dyDescent="0.2">
      <c r="A128" s="63" t="s">
        <v>593</v>
      </c>
      <c r="B128" s="69" t="s">
        <v>105</v>
      </c>
      <c r="C128" s="70">
        <v>10499</v>
      </c>
      <c r="D128" s="70"/>
      <c r="E128" s="39" t="s">
        <v>130</v>
      </c>
      <c r="F128" s="113">
        <f>'Gastos 630'!F113</f>
        <v>0</v>
      </c>
      <c r="H128" s="438"/>
    </row>
    <row r="129" spans="1:12" ht="12" hidden="1" customHeight="1" x14ac:dyDescent="0.2">
      <c r="A129" s="63" t="s">
        <v>624</v>
      </c>
      <c r="B129" s="69" t="s">
        <v>105</v>
      </c>
      <c r="C129" s="70">
        <v>10405</v>
      </c>
      <c r="D129" s="70"/>
      <c r="E129" s="39" t="s">
        <v>128</v>
      </c>
      <c r="F129" s="113">
        <f>+'Gastos 631'!F108</f>
        <v>0</v>
      </c>
      <c r="H129" s="438"/>
    </row>
    <row r="130" spans="1:12" ht="12" customHeight="1" x14ac:dyDescent="0.2">
      <c r="A130" s="63" t="s">
        <v>652</v>
      </c>
      <c r="B130" s="69">
        <v>1120</v>
      </c>
      <c r="C130" s="70">
        <v>10403</v>
      </c>
      <c r="D130" s="70"/>
      <c r="E130" s="39" t="s">
        <v>210</v>
      </c>
      <c r="F130" s="113">
        <f>+'Gastos 630'!F115</f>
        <v>33600000</v>
      </c>
      <c r="H130" s="438"/>
    </row>
    <row r="131" spans="1:12" ht="12" customHeight="1" x14ac:dyDescent="0.2">
      <c r="A131" s="63" t="s">
        <v>652</v>
      </c>
      <c r="B131" s="69">
        <v>1120</v>
      </c>
      <c r="C131" s="70">
        <v>10404</v>
      </c>
      <c r="D131" s="70"/>
      <c r="E131" s="39" t="s">
        <v>127</v>
      </c>
      <c r="F131" s="113">
        <f>+'Gastos 630'!F116</f>
        <v>159600000</v>
      </c>
      <c r="H131" s="438"/>
    </row>
    <row r="132" spans="1:12" ht="12" customHeight="1" x14ac:dyDescent="0.2">
      <c r="A132" s="63" t="s">
        <v>671</v>
      </c>
      <c r="B132" s="69">
        <v>1120</v>
      </c>
      <c r="C132" s="70">
        <v>10403</v>
      </c>
      <c r="D132" s="70"/>
      <c r="E132" s="39" t="s">
        <v>210</v>
      </c>
      <c r="F132" s="113">
        <f>+'Gastos 631'!F109</f>
        <v>14000000</v>
      </c>
      <c r="H132" s="438"/>
    </row>
    <row r="133" spans="1:12" s="75" customFormat="1" ht="12" hidden="1" customHeight="1" x14ac:dyDescent="0.2">
      <c r="A133" s="63" t="s">
        <v>565</v>
      </c>
      <c r="B133" s="69">
        <v>1120</v>
      </c>
      <c r="C133" s="70">
        <v>10499</v>
      </c>
      <c r="D133" s="70"/>
      <c r="E133" s="39" t="s">
        <v>130</v>
      </c>
      <c r="F133" s="113">
        <f>'Gastos 630'!F117+'Gastos 631'!F110</f>
        <v>0</v>
      </c>
      <c r="G133" s="130"/>
      <c r="H133" s="438"/>
      <c r="I133" s="21"/>
      <c r="J133" s="434"/>
      <c r="K133" s="413"/>
      <c r="L133" s="21"/>
    </row>
    <row r="134" spans="1:12" s="75" customFormat="1" ht="12" customHeight="1" x14ac:dyDescent="0.2">
      <c r="A134" s="63" t="s">
        <v>483</v>
      </c>
      <c r="B134" s="69" t="s">
        <v>105</v>
      </c>
      <c r="C134" s="70">
        <v>10403</v>
      </c>
      <c r="D134" s="70"/>
      <c r="E134" s="39" t="s">
        <v>210</v>
      </c>
      <c r="F134" s="113">
        <f>+'Gastos 630'!F118</f>
        <v>2464000</v>
      </c>
      <c r="G134" s="130"/>
      <c r="H134" s="438"/>
      <c r="I134" s="21"/>
      <c r="J134" s="434"/>
      <c r="K134" s="413"/>
      <c r="L134" s="21"/>
    </row>
    <row r="135" spans="1:12" s="75" customFormat="1" ht="12" customHeight="1" x14ac:dyDescent="0.2">
      <c r="A135" s="63" t="s">
        <v>483</v>
      </c>
      <c r="B135" s="69">
        <v>1120</v>
      </c>
      <c r="C135" s="70">
        <v>10404</v>
      </c>
      <c r="D135" s="70"/>
      <c r="E135" s="39" t="s">
        <v>127</v>
      </c>
      <c r="F135" s="113">
        <f>+'Gastos 630'!F119</f>
        <v>113455440</v>
      </c>
      <c r="G135" s="130"/>
      <c r="H135" s="438"/>
      <c r="I135" s="21"/>
      <c r="J135" s="434"/>
      <c r="K135" s="413"/>
      <c r="L135" s="21"/>
    </row>
    <row r="136" spans="1:12" s="75" customFormat="1" ht="12" customHeight="1" x14ac:dyDescent="0.2">
      <c r="A136" s="63" t="s">
        <v>483</v>
      </c>
      <c r="B136" s="69" t="s">
        <v>105</v>
      </c>
      <c r="C136" s="70">
        <v>10405</v>
      </c>
      <c r="D136" s="70"/>
      <c r="E136" s="39" t="s">
        <v>128</v>
      </c>
      <c r="F136" s="113">
        <f>+'Gastos 630'!F120</f>
        <v>5600000</v>
      </c>
      <c r="G136" s="130"/>
      <c r="H136" s="438"/>
      <c r="I136" s="21"/>
      <c r="J136" s="434"/>
      <c r="K136" s="413"/>
      <c r="L136" s="21"/>
    </row>
    <row r="137" spans="1:12" s="75" customFormat="1" ht="12" customHeight="1" x14ac:dyDescent="0.2">
      <c r="A137" s="63" t="s">
        <v>483</v>
      </c>
      <c r="B137" s="69">
        <v>1120</v>
      </c>
      <c r="C137" s="70">
        <v>10499</v>
      </c>
      <c r="D137" s="70"/>
      <c r="E137" s="39" t="s">
        <v>130</v>
      </c>
      <c r="F137" s="113">
        <f>+'Gastos 630'!F121</f>
        <v>34720000</v>
      </c>
      <c r="G137" s="130"/>
      <c r="H137" s="438"/>
      <c r="I137" s="21"/>
      <c r="J137" s="434"/>
      <c r="K137" s="413"/>
      <c r="L137" s="21"/>
    </row>
    <row r="138" spans="1:12" s="75" customFormat="1" ht="12" hidden="1" customHeight="1" x14ac:dyDescent="0.2">
      <c r="A138" s="63" t="s">
        <v>483</v>
      </c>
      <c r="B138" s="69" t="s">
        <v>105</v>
      </c>
      <c r="C138" s="70">
        <v>10403</v>
      </c>
      <c r="D138" s="70"/>
      <c r="E138" s="39" t="s">
        <v>210</v>
      </c>
      <c r="F138" s="113">
        <f>+'Gastos 631'!F111</f>
        <v>0</v>
      </c>
      <c r="G138" s="130"/>
      <c r="H138" s="438"/>
      <c r="I138" s="21"/>
      <c r="J138" s="434"/>
      <c r="K138" s="413"/>
      <c r="L138" s="21"/>
    </row>
    <row r="139" spans="1:12" s="75" customFormat="1" ht="12" customHeight="1" x14ac:dyDescent="0.2">
      <c r="A139" s="63" t="s">
        <v>483</v>
      </c>
      <c r="B139" s="69" t="s">
        <v>105</v>
      </c>
      <c r="C139" s="70">
        <v>10405</v>
      </c>
      <c r="D139" s="70"/>
      <c r="E139" s="39" t="s">
        <v>128</v>
      </c>
      <c r="F139" s="113">
        <f>+'Gastos 631'!F112</f>
        <v>56000000</v>
      </c>
      <c r="G139" s="130"/>
      <c r="H139" s="438"/>
      <c r="I139" s="21"/>
      <c r="J139" s="434"/>
      <c r="K139" s="413"/>
      <c r="L139" s="21"/>
    </row>
    <row r="140" spans="1:12" s="75" customFormat="1" ht="12" customHeight="1" x14ac:dyDescent="0.2">
      <c r="A140" s="63" t="s">
        <v>483</v>
      </c>
      <c r="B140" s="69">
        <v>1120</v>
      </c>
      <c r="C140" s="70">
        <v>10499</v>
      </c>
      <c r="D140" s="70"/>
      <c r="E140" s="39" t="s">
        <v>130</v>
      </c>
      <c r="F140" s="113">
        <f>+'Gastos 631'!F113</f>
        <v>116200000</v>
      </c>
      <c r="G140" s="130"/>
      <c r="H140" s="438"/>
      <c r="I140" s="21"/>
      <c r="J140" s="434"/>
      <c r="K140" s="413"/>
      <c r="L140" s="21"/>
    </row>
    <row r="141" spans="1:12" s="130" customFormat="1" ht="12" customHeight="1" x14ac:dyDescent="0.2">
      <c r="A141" s="63"/>
      <c r="B141" s="69" t="s">
        <v>106</v>
      </c>
      <c r="C141" s="70" t="s">
        <v>106</v>
      </c>
      <c r="D141" s="70"/>
      <c r="E141" s="39"/>
      <c r="F141" s="114"/>
      <c r="H141" s="413"/>
      <c r="I141" s="21"/>
      <c r="J141" s="434"/>
      <c r="K141" s="413"/>
      <c r="L141" s="21"/>
    </row>
    <row r="142" spans="1:12" s="130" customFormat="1" ht="12" customHeight="1" x14ac:dyDescent="0.2">
      <c r="A142" s="541" t="s">
        <v>241</v>
      </c>
      <c r="B142" s="542"/>
      <c r="C142" s="543"/>
      <c r="D142" s="68"/>
      <c r="E142" s="43" t="s">
        <v>131</v>
      </c>
      <c r="F142" s="115">
        <f>SUM(F143:F158)</f>
        <v>65500000</v>
      </c>
      <c r="H142" s="413"/>
      <c r="I142" s="21"/>
      <c r="J142" s="434"/>
      <c r="K142" s="413"/>
      <c r="L142" s="21"/>
    </row>
    <row r="143" spans="1:12" s="130" customFormat="1" ht="12" hidden="1" customHeight="1" x14ac:dyDescent="0.2">
      <c r="A143" s="63" t="s">
        <v>480</v>
      </c>
      <c r="B143" s="69">
        <v>1120</v>
      </c>
      <c r="C143" s="70">
        <v>10501</v>
      </c>
      <c r="D143" s="70"/>
      <c r="E143" s="39" t="s">
        <v>132</v>
      </c>
      <c r="F143" s="113">
        <f>'Gastos 630'!F124+'Gastos 631'!F116</f>
        <v>0</v>
      </c>
      <c r="H143" s="413"/>
      <c r="I143" s="21"/>
      <c r="J143" s="434"/>
      <c r="K143" s="413"/>
      <c r="L143" s="21"/>
    </row>
    <row r="144" spans="1:12" s="130" customFormat="1" ht="12" customHeight="1" x14ac:dyDescent="0.2">
      <c r="A144" s="63" t="s">
        <v>480</v>
      </c>
      <c r="B144" s="69" t="s">
        <v>105</v>
      </c>
      <c r="C144" s="70">
        <v>10503</v>
      </c>
      <c r="D144" s="70"/>
      <c r="E144" s="39" t="s">
        <v>74</v>
      </c>
      <c r="F144" s="113">
        <f>'Gastos 630'!F125+'Gastos 631'!F117</f>
        <v>10000000</v>
      </c>
      <c r="H144" s="413"/>
      <c r="I144" s="21"/>
      <c r="J144" s="434"/>
      <c r="K144" s="413"/>
      <c r="L144" s="21"/>
    </row>
    <row r="145" spans="1:12" s="130" customFormat="1" ht="12" customHeight="1" x14ac:dyDescent="0.2">
      <c r="A145" s="63" t="s">
        <v>480</v>
      </c>
      <c r="B145" s="69" t="s">
        <v>105</v>
      </c>
      <c r="C145" s="70">
        <v>10504</v>
      </c>
      <c r="D145" s="70"/>
      <c r="E145" s="39" t="s">
        <v>75</v>
      </c>
      <c r="F145" s="113">
        <f>'Gastos 630'!F126+'Gastos 631'!F118</f>
        <v>15000000</v>
      </c>
      <c r="H145" s="413"/>
      <c r="I145" s="21"/>
      <c r="J145" s="434"/>
      <c r="K145" s="413"/>
      <c r="L145" s="21"/>
    </row>
    <row r="146" spans="1:12" s="130" customFormat="1" ht="12" customHeight="1" x14ac:dyDescent="0.2">
      <c r="A146" s="63" t="s">
        <v>482</v>
      </c>
      <c r="B146" s="69" t="s">
        <v>105</v>
      </c>
      <c r="C146" s="70">
        <v>10503</v>
      </c>
      <c r="D146" s="70"/>
      <c r="E146" s="39" t="s">
        <v>74</v>
      </c>
      <c r="F146" s="113">
        <f>+'Gastos 630'!F127</f>
        <v>10000000</v>
      </c>
      <c r="H146" s="413"/>
      <c r="I146" s="21"/>
      <c r="J146" s="434"/>
      <c r="K146" s="413"/>
      <c r="L146" s="21"/>
    </row>
    <row r="147" spans="1:12" s="130" customFormat="1" ht="12" customHeight="1" x14ac:dyDescent="0.2">
      <c r="A147" s="63" t="s">
        <v>482</v>
      </c>
      <c r="B147" s="69" t="s">
        <v>105</v>
      </c>
      <c r="C147" s="70">
        <v>10504</v>
      </c>
      <c r="D147" s="70"/>
      <c r="E147" s="39" t="s">
        <v>75</v>
      </c>
      <c r="F147" s="113">
        <f>+'Gastos 630'!F128</f>
        <v>10000000</v>
      </c>
      <c r="H147" s="413"/>
      <c r="I147" s="21"/>
      <c r="J147" s="434"/>
      <c r="K147" s="413"/>
      <c r="L147" s="21"/>
    </row>
    <row r="148" spans="1:12" s="130" customFormat="1" ht="12" customHeight="1" x14ac:dyDescent="0.2">
      <c r="A148" s="63" t="s">
        <v>482</v>
      </c>
      <c r="B148" s="69" t="s">
        <v>105</v>
      </c>
      <c r="C148" s="70">
        <v>10503</v>
      </c>
      <c r="D148" s="70"/>
      <c r="E148" s="39" t="s">
        <v>74</v>
      </c>
      <c r="F148" s="113">
        <f>+'Gastos 631'!F122</f>
        <v>8000000</v>
      </c>
      <c r="H148" s="413"/>
      <c r="I148" s="21"/>
      <c r="J148" s="434"/>
      <c r="K148" s="413"/>
      <c r="L148" s="21"/>
    </row>
    <row r="149" spans="1:12" s="130" customFormat="1" ht="12" customHeight="1" x14ac:dyDescent="0.2">
      <c r="A149" s="63" t="s">
        <v>482</v>
      </c>
      <c r="B149" s="69">
        <v>1120</v>
      </c>
      <c r="C149" s="70">
        <v>10504</v>
      </c>
      <c r="D149" s="70"/>
      <c r="E149" s="39" t="s">
        <v>75</v>
      </c>
      <c r="F149" s="113">
        <f>+'Gastos 631'!F123</f>
        <v>12000000</v>
      </c>
      <c r="H149" s="413"/>
      <c r="I149" s="21"/>
      <c r="J149" s="434"/>
      <c r="K149" s="413"/>
      <c r="L149" s="21"/>
    </row>
    <row r="150" spans="1:12" s="130" customFormat="1" ht="12" customHeight="1" x14ac:dyDescent="0.2">
      <c r="A150" s="63" t="s">
        <v>485</v>
      </c>
      <c r="B150" s="69">
        <v>1120</v>
      </c>
      <c r="C150" s="70">
        <v>10502</v>
      </c>
      <c r="D150" s="70"/>
      <c r="E150" s="39" t="s">
        <v>73</v>
      </c>
      <c r="F150" s="113">
        <f>+'Gastos 630'!F129</f>
        <v>500000</v>
      </c>
      <c r="H150" s="438"/>
      <c r="I150" s="421"/>
      <c r="J150" s="434"/>
      <c r="K150" s="413"/>
      <c r="L150" s="21"/>
    </row>
    <row r="151" spans="1:12" s="130" customFormat="1" ht="12" hidden="1" customHeight="1" x14ac:dyDescent="0.2">
      <c r="A151" s="63" t="s">
        <v>593</v>
      </c>
      <c r="B151" s="69" t="s">
        <v>105</v>
      </c>
      <c r="C151" s="70">
        <v>10501</v>
      </c>
      <c r="D151" s="70"/>
      <c r="E151" s="39" t="s">
        <v>132</v>
      </c>
      <c r="F151" s="113">
        <f>'Gastos 630'!F130</f>
        <v>0</v>
      </c>
      <c r="H151" s="438"/>
      <c r="I151" s="21"/>
      <c r="J151" s="434"/>
      <c r="K151" s="413"/>
      <c r="L151" s="21"/>
    </row>
    <row r="152" spans="1:12" s="130" customFormat="1" ht="12" hidden="1" customHeight="1" x14ac:dyDescent="0.2">
      <c r="A152" s="63" t="s">
        <v>593</v>
      </c>
      <c r="B152" s="69">
        <v>1120</v>
      </c>
      <c r="C152" s="70">
        <v>10502</v>
      </c>
      <c r="D152" s="70"/>
      <c r="E152" s="39" t="s">
        <v>73</v>
      </c>
      <c r="F152" s="113">
        <f>'Gastos 630'!F131</f>
        <v>0</v>
      </c>
      <c r="H152" s="438"/>
      <c r="I152" s="21"/>
      <c r="J152" s="434"/>
      <c r="K152" s="413"/>
      <c r="L152" s="21"/>
    </row>
    <row r="153" spans="1:12" s="130" customFormat="1" ht="12" hidden="1" customHeight="1" x14ac:dyDescent="0.2">
      <c r="A153" s="63" t="s">
        <v>593</v>
      </c>
      <c r="B153" s="69" t="s">
        <v>105</v>
      </c>
      <c r="C153" s="70">
        <v>10503</v>
      </c>
      <c r="D153" s="70"/>
      <c r="E153" s="39" t="s">
        <v>74</v>
      </c>
      <c r="F153" s="113">
        <f>'Gastos 630'!F132</f>
        <v>0</v>
      </c>
      <c r="H153" s="438"/>
      <c r="I153" s="21"/>
      <c r="J153" s="434"/>
      <c r="K153" s="413"/>
      <c r="L153" s="21"/>
    </row>
    <row r="154" spans="1:12" s="130" customFormat="1" ht="12" hidden="1" customHeight="1" x14ac:dyDescent="0.2">
      <c r="A154" s="63" t="s">
        <v>593</v>
      </c>
      <c r="B154" s="69">
        <v>1120</v>
      </c>
      <c r="C154" s="70">
        <v>10504</v>
      </c>
      <c r="D154" s="70"/>
      <c r="E154" s="39" t="s">
        <v>75</v>
      </c>
      <c r="F154" s="113">
        <f>'Gastos 630'!F133</f>
        <v>0</v>
      </c>
      <c r="H154" s="438"/>
      <c r="I154" s="21"/>
      <c r="J154" s="434"/>
      <c r="K154" s="413"/>
      <c r="L154" s="21"/>
    </row>
    <row r="155" spans="1:12" s="130" customFormat="1" ht="12" hidden="1" customHeight="1" x14ac:dyDescent="0.2">
      <c r="A155" s="63" t="s">
        <v>624</v>
      </c>
      <c r="B155" s="69">
        <v>1120</v>
      </c>
      <c r="C155" s="70">
        <v>10502</v>
      </c>
      <c r="D155" s="70"/>
      <c r="E155" s="39" t="s">
        <v>73</v>
      </c>
      <c r="F155" s="113">
        <f>+'Gastos 631'!F124</f>
        <v>0</v>
      </c>
      <c r="H155" s="438"/>
      <c r="I155" s="21"/>
      <c r="J155" s="434"/>
      <c r="K155" s="413"/>
      <c r="L155" s="21"/>
    </row>
    <row r="156" spans="1:12" s="130" customFormat="1" ht="12" hidden="1" customHeight="1" x14ac:dyDescent="0.2">
      <c r="A156" s="63" t="s">
        <v>652</v>
      </c>
      <c r="B156" s="69">
        <v>1120</v>
      </c>
      <c r="C156" s="70">
        <v>10504</v>
      </c>
      <c r="D156" s="70"/>
      <c r="E156" s="39" t="s">
        <v>75</v>
      </c>
      <c r="F156" s="113">
        <f>+'Gastos 630'!F135</f>
        <v>0</v>
      </c>
      <c r="H156" s="438"/>
      <c r="I156" s="21"/>
      <c r="J156" s="434"/>
      <c r="K156" s="413"/>
      <c r="L156" s="21"/>
    </row>
    <row r="157" spans="1:12" s="130" customFormat="1" ht="12" hidden="1" customHeight="1" x14ac:dyDescent="0.2">
      <c r="A157" s="63" t="s">
        <v>481</v>
      </c>
      <c r="B157" s="69" t="s">
        <v>105</v>
      </c>
      <c r="C157" s="70">
        <v>10501</v>
      </c>
      <c r="D157" s="70"/>
      <c r="E157" s="39" t="s">
        <v>132</v>
      </c>
      <c r="F157" s="113">
        <f>'Gastos 630'!F136+'Gastos 631'!F125</f>
        <v>0</v>
      </c>
      <c r="H157" s="413"/>
      <c r="I157" s="21"/>
      <c r="J157" s="434"/>
      <c r="K157" s="413"/>
      <c r="L157" s="21"/>
    </row>
    <row r="158" spans="1:12" s="130" customFormat="1" ht="12" customHeight="1" x14ac:dyDescent="0.2">
      <c r="A158" s="63"/>
      <c r="B158" s="69" t="s">
        <v>106</v>
      </c>
      <c r="C158" s="70" t="s">
        <v>106</v>
      </c>
      <c r="D158" s="70"/>
      <c r="E158" s="39"/>
      <c r="F158" s="114"/>
      <c r="H158" s="413"/>
      <c r="I158" s="21"/>
      <c r="J158" s="434"/>
      <c r="K158" s="413"/>
      <c r="L158" s="21"/>
    </row>
    <row r="159" spans="1:12" s="130" customFormat="1" ht="12" customHeight="1" x14ac:dyDescent="0.2">
      <c r="A159" s="541" t="s">
        <v>243</v>
      </c>
      <c r="B159" s="542"/>
      <c r="C159" s="543"/>
      <c r="D159" s="68"/>
      <c r="E159" s="43" t="s">
        <v>80</v>
      </c>
      <c r="F159" s="115">
        <f>SUM(F160:F177)</f>
        <v>295898300</v>
      </c>
      <c r="H159" s="413"/>
      <c r="I159" s="21"/>
      <c r="J159" s="434"/>
      <c r="K159" s="413"/>
      <c r="L159" s="21"/>
    </row>
    <row r="160" spans="1:12" ht="12" customHeight="1" x14ac:dyDescent="0.2">
      <c r="A160" s="63" t="s">
        <v>480</v>
      </c>
      <c r="B160" s="69">
        <v>1120</v>
      </c>
      <c r="C160" s="70">
        <v>10701</v>
      </c>
      <c r="D160" s="70"/>
      <c r="E160" s="39" t="s">
        <v>81</v>
      </c>
      <c r="F160" s="152">
        <f>'Gastos 630'!F139+'Gastos 631'!F128</f>
        <v>15000000</v>
      </c>
      <c r="H160" s="440"/>
    </row>
    <row r="161" spans="1:9" ht="12" customHeight="1" x14ac:dyDescent="0.2">
      <c r="A161" s="63" t="s">
        <v>480</v>
      </c>
      <c r="B161" s="69" t="s">
        <v>105</v>
      </c>
      <c r="C161" s="70">
        <v>10702</v>
      </c>
      <c r="D161" s="70"/>
      <c r="E161" s="39" t="s">
        <v>82</v>
      </c>
      <c r="F161" s="113">
        <f>'Gastos 630'!F140+'Gastos 631'!F129</f>
        <v>5000000</v>
      </c>
      <c r="H161" s="418"/>
    </row>
    <row r="162" spans="1:9" ht="12" customHeight="1" x14ac:dyDescent="0.2">
      <c r="A162" s="63" t="s">
        <v>482</v>
      </c>
      <c r="B162" s="69">
        <v>1120</v>
      </c>
      <c r="C162" s="70">
        <v>10701</v>
      </c>
      <c r="D162" s="70"/>
      <c r="E162" s="39" t="s">
        <v>81</v>
      </c>
      <c r="F162" s="113">
        <f>+'Gastos 630'!F141</f>
        <v>29250000</v>
      </c>
      <c r="H162" s="418"/>
    </row>
    <row r="163" spans="1:9" ht="12" customHeight="1" x14ac:dyDescent="0.2">
      <c r="A163" s="63" t="s">
        <v>482</v>
      </c>
      <c r="B163" s="69" t="s">
        <v>105</v>
      </c>
      <c r="C163" s="70">
        <v>10701</v>
      </c>
      <c r="D163" s="70"/>
      <c r="E163" s="39" t="s">
        <v>81</v>
      </c>
      <c r="F163" s="113">
        <f>+'Gastos 631'!F132</f>
        <v>8000000</v>
      </c>
      <c r="H163" s="418"/>
    </row>
    <row r="164" spans="1:9" ht="12" hidden="1" customHeight="1" x14ac:dyDescent="0.2">
      <c r="A164" s="63" t="s">
        <v>562</v>
      </c>
      <c r="B164" s="69" t="s">
        <v>105</v>
      </c>
      <c r="C164" s="70">
        <v>10701</v>
      </c>
      <c r="D164" s="70"/>
      <c r="E164" s="39" t="s">
        <v>81</v>
      </c>
      <c r="F164" s="113">
        <f>+'Gastos 630'!F142</f>
        <v>0</v>
      </c>
      <c r="H164" s="418"/>
    </row>
    <row r="165" spans="1:9" ht="12" customHeight="1" x14ac:dyDescent="0.2">
      <c r="A165" s="63" t="s">
        <v>562</v>
      </c>
      <c r="B165" s="69" t="s">
        <v>105</v>
      </c>
      <c r="C165" s="70">
        <v>10701</v>
      </c>
      <c r="D165" s="70"/>
      <c r="E165" s="39" t="s">
        <v>81</v>
      </c>
      <c r="F165" s="113">
        <f>+'Gastos 631'!F133</f>
        <v>47000000</v>
      </c>
      <c r="H165" s="418"/>
    </row>
    <row r="166" spans="1:9" ht="12" customHeight="1" x14ac:dyDescent="0.2">
      <c r="A166" s="63" t="s">
        <v>562</v>
      </c>
      <c r="B166" s="69" t="s">
        <v>105</v>
      </c>
      <c r="C166" s="70">
        <v>10702</v>
      </c>
      <c r="D166" s="70"/>
      <c r="E166" s="39" t="s">
        <v>82</v>
      </c>
      <c r="F166" s="113">
        <f>+'Gastos 631'!F134</f>
        <v>5500000</v>
      </c>
      <c r="H166" s="418"/>
    </row>
    <row r="167" spans="1:9" ht="12" customHeight="1" x14ac:dyDescent="0.2">
      <c r="A167" s="63" t="s">
        <v>485</v>
      </c>
      <c r="B167" s="69" t="s">
        <v>105</v>
      </c>
      <c r="C167" s="70">
        <v>10701</v>
      </c>
      <c r="D167" s="70"/>
      <c r="E167" s="39" t="s">
        <v>81</v>
      </c>
      <c r="F167" s="113">
        <f>'Gastos 630'!F145+'Gastos 631'!F135</f>
        <v>4000000</v>
      </c>
      <c r="H167" s="438"/>
      <c r="I167" s="421"/>
    </row>
    <row r="168" spans="1:9" ht="12" hidden="1" customHeight="1" x14ac:dyDescent="0.2">
      <c r="A168" s="63" t="s">
        <v>593</v>
      </c>
      <c r="B168" s="69" t="s">
        <v>105</v>
      </c>
      <c r="C168" s="70">
        <v>10701</v>
      </c>
      <c r="D168" s="70"/>
      <c r="E168" s="39" t="s">
        <v>81</v>
      </c>
      <c r="F168" s="113">
        <f>'Gastos 630'!F143</f>
        <v>0</v>
      </c>
      <c r="H168" s="438"/>
    </row>
    <row r="169" spans="1:9" ht="12" hidden="1" customHeight="1" x14ac:dyDescent="0.2">
      <c r="A169" s="63" t="s">
        <v>593</v>
      </c>
      <c r="B169" s="69" t="s">
        <v>105</v>
      </c>
      <c r="C169" s="70">
        <v>10702</v>
      </c>
      <c r="D169" s="70"/>
      <c r="E169" s="39" t="s">
        <v>82</v>
      </c>
      <c r="F169" s="113">
        <f>'Gastos 630'!F144</f>
        <v>0</v>
      </c>
      <c r="H169" s="438"/>
      <c r="I169" s="421"/>
    </row>
    <row r="170" spans="1:9" ht="12" hidden="1" customHeight="1" x14ac:dyDescent="0.2">
      <c r="A170" s="63" t="s">
        <v>624</v>
      </c>
      <c r="B170" s="69" t="s">
        <v>105</v>
      </c>
      <c r="C170" s="70">
        <v>10701</v>
      </c>
      <c r="D170" s="70"/>
      <c r="E170" s="39" t="s">
        <v>81</v>
      </c>
      <c r="F170" s="113">
        <f>+'Gastos 631'!F136</f>
        <v>0</v>
      </c>
      <c r="H170" s="438"/>
    </row>
    <row r="171" spans="1:9" ht="12" customHeight="1" x14ac:dyDescent="0.2">
      <c r="A171" s="63" t="s">
        <v>652</v>
      </c>
      <c r="B171" s="69" t="s">
        <v>105</v>
      </c>
      <c r="C171" s="70">
        <v>10701</v>
      </c>
      <c r="D171" s="70"/>
      <c r="E171" s="39" t="s">
        <v>81</v>
      </c>
      <c r="F171" s="113">
        <f>+'Gastos 630'!F146</f>
        <v>56392000</v>
      </c>
      <c r="H171" s="438"/>
    </row>
    <row r="172" spans="1:9" ht="12" hidden="1" customHeight="1" x14ac:dyDescent="0.2">
      <c r="A172" s="63" t="s">
        <v>481</v>
      </c>
      <c r="B172" s="69" t="s">
        <v>105</v>
      </c>
      <c r="C172" s="70">
        <v>10701</v>
      </c>
      <c r="D172" s="70"/>
      <c r="E172" s="39" t="s">
        <v>81</v>
      </c>
      <c r="F172" s="113">
        <f>'Gastos 630'!F147+'Gastos 631'!F137</f>
        <v>0</v>
      </c>
      <c r="H172" s="438"/>
    </row>
    <row r="173" spans="1:9" ht="12" customHeight="1" x14ac:dyDescent="0.2">
      <c r="A173" s="63" t="s">
        <v>483</v>
      </c>
      <c r="B173" s="69" t="s">
        <v>105</v>
      </c>
      <c r="C173" s="70">
        <v>10701</v>
      </c>
      <c r="D173" s="70"/>
      <c r="E173" s="39" t="s">
        <v>81</v>
      </c>
      <c r="F173" s="119">
        <f>+'Gastos 631'!F138</f>
        <v>15436860</v>
      </c>
      <c r="H173" s="438"/>
    </row>
    <row r="174" spans="1:9" ht="12" customHeight="1" x14ac:dyDescent="0.2">
      <c r="A174" s="63" t="s">
        <v>483</v>
      </c>
      <c r="B174" s="69" t="s">
        <v>105</v>
      </c>
      <c r="C174" s="70">
        <v>10701</v>
      </c>
      <c r="D174" s="70"/>
      <c r="E174" s="39" t="s">
        <v>81</v>
      </c>
      <c r="F174" s="119">
        <f>+'Gastos 630'!F148</f>
        <v>110319440</v>
      </c>
      <c r="H174" s="438"/>
    </row>
    <row r="175" spans="1:9" ht="12" hidden="1" customHeight="1" x14ac:dyDescent="0.2">
      <c r="A175" s="63" t="s">
        <v>483</v>
      </c>
      <c r="B175" s="69" t="s">
        <v>105</v>
      </c>
      <c r="C175" s="70">
        <v>10702</v>
      </c>
      <c r="D175" s="70"/>
      <c r="E175" s="39" t="s">
        <v>82</v>
      </c>
      <c r="F175" s="119">
        <f>+'Gastos 631'!F139</f>
        <v>0</v>
      </c>
      <c r="H175" s="438"/>
    </row>
    <row r="176" spans="1:9" ht="12" customHeight="1" x14ac:dyDescent="0.2">
      <c r="A176" s="63"/>
      <c r="B176" s="69"/>
      <c r="C176" s="70"/>
      <c r="D176" s="70"/>
      <c r="E176" s="39"/>
      <c r="F176" s="114"/>
      <c r="H176" s="418"/>
    </row>
    <row r="177" spans="1:12" s="130" customFormat="1" ht="8.1" customHeight="1" x14ac:dyDescent="0.2">
      <c r="A177" s="98"/>
      <c r="B177" s="2" t="s">
        <v>106</v>
      </c>
      <c r="C177" s="347" t="s">
        <v>106</v>
      </c>
      <c r="D177" s="347"/>
      <c r="E177" s="348"/>
      <c r="F177" s="120"/>
      <c r="H177" s="413"/>
      <c r="I177" s="21"/>
      <c r="J177" s="434"/>
      <c r="K177" s="413"/>
      <c r="L177" s="21"/>
    </row>
    <row r="178" spans="1:12" ht="12" customHeight="1" x14ac:dyDescent="0.2">
      <c r="A178" s="549" t="s">
        <v>244</v>
      </c>
      <c r="B178" s="550"/>
      <c r="C178" s="551"/>
      <c r="D178" s="91"/>
      <c r="E178" s="36" t="s">
        <v>84</v>
      </c>
      <c r="F178" s="121">
        <f>SUM(F179:F205)</f>
        <v>401940000</v>
      </c>
      <c r="H178" s="418"/>
    </row>
    <row r="179" spans="1:12" ht="12" customHeight="1" x14ac:dyDescent="0.2">
      <c r="A179" s="63" t="s">
        <v>480</v>
      </c>
      <c r="B179" s="69" t="s">
        <v>105</v>
      </c>
      <c r="C179" s="70">
        <v>10801</v>
      </c>
      <c r="D179" s="70"/>
      <c r="E179" s="39" t="s">
        <v>140</v>
      </c>
      <c r="F179" s="113">
        <f>'Gastos 630'!F152+'Gastos 631'!F142</f>
        <v>107340000</v>
      </c>
    </row>
    <row r="180" spans="1:12" ht="12" hidden="1" customHeight="1" x14ac:dyDescent="0.2">
      <c r="A180" s="63" t="s">
        <v>480</v>
      </c>
      <c r="B180" s="69" t="s">
        <v>105</v>
      </c>
      <c r="C180" s="70">
        <v>10804</v>
      </c>
      <c r="D180" s="70"/>
      <c r="E180" s="39" t="s">
        <v>143</v>
      </c>
      <c r="F180" s="113">
        <f>'Gastos 630'!F153+'Gastos 631'!F143</f>
        <v>0</v>
      </c>
      <c r="H180" s="418"/>
    </row>
    <row r="181" spans="1:12" ht="12" customHeight="1" x14ac:dyDescent="0.2">
      <c r="A181" s="63" t="s">
        <v>480</v>
      </c>
      <c r="B181" s="69" t="s">
        <v>105</v>
      </c>
      <c r="C181" s="70">
        <v>10805</v>
      </c>
      <c r="D181" s="70"/>
      <c r="E181" s="39" t="s">
        <v>144</v>
      </c>
      <c r="F181" s="113">
        <f>'Gastos 630'!F154+'Gastos 631'!F144</f>
        <v>136400000</v>
      </c>
      <c r="H181" s="414"/>
    </row>
    <row r="182" spans="1:12" ht="12" customHeight="1" x14ac:dyDescent="0.2">
      <c r="A182" s="63" t="s">
        <v>480</v>
      </c>
      <c r="B182" s="69" t="s">
        <v>105</v>
      </c>
      <c r="C182" s="70">
        <v>10806</v>
      </c>
      <c r="D182" s="70"/>
      <c r="E182" s="39" t="s">
        <v>145</v>
      </c>
      <c r="F182" s="113">
        <f>'Gastos 630'!F155+'Gastos 631'!F145</f>
        <v>2000000</v>
      </c>
    </row>
    <row r="183" spans="1:12" ht="12" customHeight="1" x14ac:dyDescent="0.2">
      <c r="A183" s="63" t="s">
        <v>480</v>
      </c>
      <c r="B183" s="69" t="s">
        <v>105</v>
      </c>
      <c r="C183" s="70">
        <v>10807</v>
      </c>
      <c r="D183" s="70"/>
      <c r="E183" s="39" t="s">
        <v>229</v>
      </c>
      <c r="F183" s="113">
        <f>'Gastos 630'!F156+'Gastos 631'!F146</f>
        <v>15000000</v>
      </c>
    </row>
    <row r="184" spans="1:12" ht="12" customHeight="1" x14ac:dyDescent="0.2">
      <c r="A184" s="63" t="s">
        <v>480</v>
      </c>
      <c r="B184" s="69" t="s">
        <v>105</v>
      </c>
      <c r="C184" s="70">
        <v>10808</v>
      </c>
      <c r="D184" s="70"/>
      <c r="E184" s="39" t="s">
        <v>567</v>
      </c>
      <c r="F184" s="113">
        <f>'Gastos 630'!F157+'Gastos 631'!F147</f>
        <v>5000000</v>
      </c>
    </row>
    <row r="185" spans="1:12" ht="12" customHeight="1" x14ac:dyDescent="0.2">
      <c r="A185" s="63" t="s">
        <v>480</v>
      </c>
      <c r="B185" s="69" t="s">
        <v>105</v>
      </c>
      <c r="C185" s="70">
        <v>10899</v>
      </c>
      <c r="D185" s="70"/>
      <c r="E185" s="39" t="s">
        <v>283</v>
      </c>
      <c r="F185" s="113">
        <f>'Gastos 630'!F158+'Gastos 631'!F148</f>
        <v>6000000</v>
      </c>
    </row>
    <row r="186" spans="1:12" ht="12" hidden="1" customHeight="1" x14ac:dyDescent="0.2">
      <c r="A186" s="63" t="s">
        <v>593</v>
      </c>
      <c r="B186" s="69" t="s">
        <v>105</v>
      </c>
      <c r="C186" s="70">
        <v>10801</v>
      </c>
      <c r="D186" s="70"/>
      <c r="E186" s="39" t="s">
        <v>140</v>
      </c>
      <c r="F186" s="113">
        <f>'Gastos 630'!F159+'Gastos 631'!F149</f>
        <v>0</v>
      </c>
      <c r="H186" s="438"/>
    </row>
    <row r="187" spans="1:12" s="130" customFormat="1" ht="12" hidden="1" customHeight="1" x14ac:dyDescent="0.2">
      <c r="A187" s="63" t="s">
        <v>593</v>
      </c>
      <c r="B187" s="69" t="s">
        <v>105</v>
      </c>
      <c r="C187" s="70">
        <v>10804</v>
      </c>
      <c r="D187" s="70"/>
      <c r="E187" s="39" t="s">
        <v>143</v>
      </c>
      <c r="F187" s="113">
        <f>'Gastos 630'!F160+'Gastos 631'!F150</f>
        <v>0</v>
      </c>
      <c r="H187" s="438"/>
      <c r="I187" s="421"/>
      <c r="J187" s="434"/>
      <c r="K187" s="413"/>
      <c r="L187" s="21"/>
    </row>
    <row r="188" spans="1:12" s="130" customFormat="1" ht="12" hidden="1" customHeight="1" x14ac:dyDescent="0.2">
      <c r="A188" s="63" t="s">
        <v>593</v>
      </c>
      <c r="B188" s="69" t="s">
        <v>105</v>
      </c>
      <c r="C188" s="70">
        <v>10805</v>
      </c>
      <c r="D188" s="70"/>
      <c r="E188" s="39" t="s">
        <v>144</v>
      </c>
      <c r="F188" s="113">
        <f>'Gastos 630'!F161+'Gastos 631'!F151</f>
        <v>0</v>
      </c>
      <c r="H188" s="438"/>
      <c r="I188" s="21"/>
      <c r="J188" s="434"/>
      <c r="K188" s="413"/>
      <c r="L188" s="21"/>
    </row>
    <row r="189" spans="1:12" s="130" customFormat="1" ht="12" hidden="1" customHeight="1" x14ac:dyDescent="0.2">
      <c r="A189" s="63" t="s">
        <v>593</v>
      </c>
      <c r="B189" s="69" t="s">
        <v>105</v>
      </c>
      <c r="C189" s="70">
        <v>10806</v>
      </c>
      <c r="D189" s="70"/>
      <c r="E189" s="39" t="s">
        <v>145</v>
      </c>
      <c r="F189" s="113">
        <f>'Gastos 630'!F162+'Gastos 631'!F152</f>
        <v>0</v>
      </c>
      <c r="H189" s="438"/>
      <c r="I189" s="21"/>
      <c r="J189" s="434"/>
      <c r="K189" s="413"/>
      <c r="L189" s="21"/>
    </row>
    <row r="190" spans="1:12" s="130" customFormat="1" ht="12" hidden="1" customHeight="1" x14ac:dyDescent="0.2">
      <c r="A190" s="63" t="s">
        <v>593</v>
      </c>
      <c r="B190" s="69" t="s">
        <v>105</v>
      </c>
      <c r="C190" s="70">
        <v>10807</v>
      </c>
      <c r="D190" s="70"/>
      <c r="E190" s="39" t="s">
        <v>229</v>
      </c>
      <c r="F190" s="113">
        <f>'Gastos 630'!F163+'Gastos 631'!F153</f>
        <v>0</v>
      </c>
      <c r="H190" s="438"/>
      <c r="I190" s="21"/>
      <c r="J190" s="434"/>
      <c r="K190" s="413"/>
      <c r="L190" s="21"/>
    </row>
    <row r="191" spans="1:12" s="130" customFormat="1" ht="12" hidden="1" customHeight="1" x14ac:dyDescent="0.2">
      <c r="A191" s="63" t="s">
        <v>593</v>
      </c>
      <c r="B191" s="69" t="s">
        <v>105</v>
      </c>
      <c r="C191" s="70">
        <v>10808</v>
      </c>
      <c r="D191" s="70"/>
      <c r="E191" s="39" t="s">
        <v>230</v>
      </c>
      <c r="F191" s="113">
        <f>'Gastos 630'!F164+'Gastos 631'!F154</f>
        <v>0</v>
      </c>
      <c r="H191" s="438"/>
      <c r="I191" s="21"/>
      <c r="J191" s="434"/>
      <c r="K191" s="413"/>
      <c r="L191" s="21"/>
    </row>
    <row r="192" spans="1:12" s="130" customFormat="1" ht="12" hidden="1" customHeight="1" x14ac:dyDescent="0.2">
      <c r="A192" s="63" t="s">
        <v>593</v>
      </c>
      <c r="B192" s="69" t="s">
        <v>105</v>
      </c>
      <c r="C192" s="70">
        <v>10899</v>
      </c>
      <c r="D192" s="70"/>
      <c r="E192" s="39" t="s">
        <v>283</v>
      </c>
      <c r="F192" s="113">
        <f>'Gastos 630'!F165+'Gastos 631'!F155</f>
        <v>0</v>
      </c>
      <c r="H192" s="438"/>
      <c r="I192" s="21"/>
      <c r="J192" s="434"/>
      <c r="K192" s="413"/>
      <c r="L192" s="21"/>
    </row>
    <row r="193" spans="1:12" s="79" customFormat="1" ht="12" hidden="1" customHeight="1" x14ac:dyDescent="0.2">
      <c r="A193" s="63" t="s">
        <v>486</v>
      </c>
      <c r="B193" s="69" t="s">
        <v>105</v>
      </c>
      <c r="C193" s="70">
        <v>10805</v>
      </c>
      <c r="D193" s="70"/>
      <c r="E193" s="39" t="s">
        <v>144</v>
      </c>
      <c r="F193" s="113">
        <f>'Gastos 630'!F166+'Gastos 631'!F156</f>
        <v>0</v>
      </c>
      <c r="G193" s="133"/>
      <c r="H193" s="417"/>
      <c r="J193" s="443"/>
      <c r="K193" s="417"/>
    </row>
    <row r="194" spans="1:12" s="79" customFormat="1" ht="12" customHeight="1" x14ac:dyDescent="0.2">
      <c r="A194" s="63" t="s">
        <v>562</v>
      </c>
      <c r="B194" s="69" t="s">
        <v>105</v>
      </c>
      <c r="C194" s="70">
        <v>10804</v>
      </c>
      <c r="D194" s="70"/>
      <c r="E194" s="39" t="s">
        <v>143</v>
      </c>
      <c r="F194" s="113">
        <f>+'Gastos 631'!F157</f>
        <v>63000000</v>
      </c>
      <c r="G194" s="133"/>
      <c r="H194" s="417"/>
      <c r="J194" s="443"/>
      <c r="K194" s="417"/>
    </row>
    <row r="195" spans="1:12" s="130" customFormat="1" ht="12" hidden="1" customHeight="1" x14ac:dyDescent="0.2">
      <c r="A195" s="63" t="s">
        <v>562</v>
      </c>
      <c r="B195" s="69">
        <v>1120</v>
      </c>
      <c r="C195" s="70">
        <v>10899</v>
      </c>
      <c r="D195" s="70"/>
      <c r="E195" s="39" t="s">
        <v>283</v>
      </c>
      <c r="F195" s="113">
        <f>'Gastos 630'!F167+'Gastos 631'!F158</f>
        <v>0</v>
      </c>
      <c r="H195" s="414"/>
      <c r="I195" s="21"/>
      <c r="J195" s="434"/>
      <c r="K195" s="413"/>
      <c r="L195" s="21"/>
    </row>
    <row r="196" spans="1:12" s="130" customFormat="1" ht="12" customHeight="1" x14ac:dyDescent="0.2">
      <c r="A196" s="63" t="s">
        <v>652</v>
      </c>
      <c r="B196" s="69" t="s">
        <v>105</v>
      </c>
      <c r="C196" s="70">
        <v>10808</v>
      </c>
      <c r="D196" s="70"/>
      <c r="E196" s="39" t="s">
        <v>230</v>
      </c>
      <c r="F196" s="113">
        <f>'Gastos 630'!F168+'Gastos 631'!F159</f>
        <v>47040000</v>
      </c>
      <c r="H196" s="414"/>
      <c r="I196" s="21"/>
      <c r="J196" s="434"/>
      <c r="K196" s="413"/>
      <c r="L196" s="21"/>
    </row>
    <row r="197" spans="1:12" ht="12" hidden="1" customHeight="1" x14ac:dyDescent="0.2">
      <c r="A197" s="63" t="s">
        <v>481</v>
      </c>
      <c r="B197" s="69">
        <v>1120</v>
      </c>
      <c r="C197" s="70">
        <v>10801</v>
      </c>
      <c r="D197" s="70"/>
      <c r="E197" s="39" t="s">
        <v>140</v>
      </c>
      <c r="F197" s="113">
        <f>'Gastos 630'!F169+'Gastos 631'!F159</f>
        <v>0</v>
      </c>
    </row>
    <row r="198" spans="1:12" ht="12" hidden="1" customHeight="1" x14ac:dyDescent="0.2">
      <c r="A198" s="63" t="s">
        <v>481</v>
      </c>
      <c r="B198" s="69" t="s">
        <v>105</v>
      </c>
      <c r="C198" s="70">
        <v>10804</v>
      </c>
      <c r="D198" s="70"/>
      <c r="E198" s="39" t="s">
        <v>143</v>
      </c>
      <c r="F198" s="113">
        <f>'Gastos 630'!F170+'Gastos 631'!F160</f>
        <v>0</v>
      </c>
      <c r="H198" s="418"/>
    </row>
    <row r="199" spans="1:12" ht="12" hidden="1" customHeight="1" x14ac:dyDescent="0.2">
      <c r="A199" s="63" t="s">
        <v>481</v>
      </c>
      <c r="B199" s="69" t="s">
        <v>105</v>
      </c>
      <c r="C199" s="70">
        <v>10805</v>
      </c>
      <c r="D199" s="70"/>
      <c r="E199" s="39" t="s">
        <v>144</v>
      </c>
      <c r="F199" s="113">
        <f>'Gastos 630'!F171+'Gastos 631'!F161</f>
        <v>0</v>
      </c>
      <c r="H199" s="418"/>
    </row>
    <row r="200" spans="1:12" ht="12" hidden="1" customHeight="1" x14ac:dyDescent="0.2">
      <c r="A200" s="63" t="s">
        <v>481</v>
      </c>
      <c r="B200" s="69" t="s">
        <v>105</v>
      </c>
      <c r="C200" s="70">
        <v>10806</v>
      </c>
      <c r="D200" s="70"/>
      <c r="E200" s="39" t="s">
        <v>145</v>
      </c>
      <c r="F200" s="113">
        <f>'Gastos 630'!F172+'Gastos 631'!F162</f>
        <v>0</v>
      </c>
    </row>
    <row r="201" spans="1:12" ht="12" hidden="1" customHeight="1" x14ac:dyDescent="0.2">
      <c r="A201" s="63" t="s">
        <v>481</v>
      </c>
      <c r="B201" s="69" t="s">
        <v>105</v>
      </c>
      <c r="C201" s="70">
        <v>10807</v>
      </c>
      <c r="D201" s="70"/>
      <c r="E201" s="39" t="s">
        <v>229</v>
      </c>
      <c r="F201" s="113">
        <f>'Gastos 630'!F173+'Gastos 631'!F163</f>
        <v>0</v>
      </c>
    </row>
    <row r="202" spans="1:12" ht="12" hidden="1" customHeight="1" x14ac:dyDescent="0.2">
      <c r="A202" s="63" t="s">
        <v>481</v>
      </c>
      <c r="B202" s="69" t="s">
        <v>105</v>
      </c>
      <c r="C202" s="70">
        <v>10808</v>
      </c>
      <c r="D202" s="70"/>
      <c r="E202" s="39" t="s">
        <v>230</v>
      </c>
      <c r="F202" s="113">
        <f>'Gastos 630'!F174+'Gastos 631'!F164</f>
        <v>0</v>
      </c>
    </row>
    <row r="203" spans="1:12" ht="12" hidden="1" customHeight="1" x14ac:dyDescent="0.2">
      <c r="A203" s="63" t="s">
        <v>481</v>
      </c>
      <c r="B203" s="69" t="s">
        <v>105</v>
      </c>
      <c r="C203" s="70">
        <v>10899</v>
      </c>
      <c r="D203" s="70"/>
      <c r="E203" s="39" t="s">
        <v>283</v>
      </c>
      <c r="F203" s="113">
        <f>'Gastos 630'!F175+'Gastos 631'!F165</f>
        <v>0</v>
      </c>
    </row>
    <row r="204" spans="1:12" ht="12" hidden="1" customHeight="1" x14ac:dyDescent="0.2">
      <c r="A204" s="63" t="s">
        <v>483</v>
      </c>
      <c r="B204" s="69">
        <v>1120</v>
      </c>
      <c r="C204" s="70">
        <v>10804</v>
      </c>
      <c r="D204" s="70"/>
      <c r="E204" s="39" t="s">
        <v>143</v>
      </c>
      <c r="F204" s="113">
        <f>'Gastos 630'!F176+'Gastos 631'!F166</f>
        <v>0</v>
      </c>
      <c r="H204" s="438"/>
    </row>
    <row r="205" spans="1:12" ht="12" customHeight="1" x14ac:dyDescent="0.2">
      <c r="A205" s="63" t="s">
        <v>483</v>
      </c>
      <c r="B205" s="69" t="s">
        <v>105</v>
      </c>
      <c r="C205" s="70">
        <v>10808</v>
      </c>
      <c r="D205" s="70"/>
      <c r="E205" s="39" t="s">
        <v>230</v>
      </c>
      <c r="F205" s="113">
        <f>+'Gastos 630'!F177</f>
        <v>20160000</v>
      </c>
      <c r="H205" s="438"/>
    </row>
    <row r="206" spans="1:12" s="130" customFormat="1" ht="12" customHeight="1" x14ac:dyDescent="0.2">
      <c r="A206" s="63"/>
      <c r="B206" s="69" t="s">
        <v>106</v>
      </c>
      <c r="C206" s="70" t="s">
        <v>106</v>
      </c>
      <c r="D206" s="70"/>
      <c r="E206" s="39"/>
      <c r="F206" s="113"/>
      <c r="H206" s="414"/>
      <c r="I206" s="21"/>
      <c r="J206" s="434"/>
      <c r="K206" s="413"/>
      <c r="L206" s="21"/>
    </row>
    <row r="207" spans="1:12" s="130" customFormat="1" ht="12" customHeight="1" x14ac:dyDescent="0.2">
      <c r="A207" s="568" t="s">
        <v>246</v>
      </c>
      <c r="B207" s="569"/>
      <c r="C207" s="570"/>
      <c r="D207" s="78"/>
      <c r="E207" s="82" t="s">
        <v>284</v>
      </c>
      <c r="F207" s="117">
        <f>SUM(F208:F216)</f>
        <v>2000000</v>
      </c>
      <c r="H207" s="413"/>
      <c r="I207" s="21"/>
      <c r="J207" s="434"/>
      <c r="K207" s="413"/>
      <c r="L207" s="21"/>
    </row>
    <row r="208" spans="1:12" s="130" customFormat="1" ht="12" customHeight="1" x14ac:dyDescent="0.2">
      <c r="A208" s="63" t="s">
        <v>480</v>
      </c>
      <c r="B208" s="64" t="s">
        <v>105</v>
      </c>
      <c r="C208" s="65">
        <v>19902</v>
      </c>
      <c r="D208" s="65"/>
      <c r="E208" s="66" t="s">
        <v>286</v>
      </c>
      <c r="F208" s="111">
        <f>'Gastos 630'!F180+'Gastos 631'!F169</f>
        <v>1000000</v>
      </c>
      <c r="H208" s="413"/>
      <c r="I208" s="21"/>
      <c r="J208" s="434"/>
      <c r="K208" s="413"/>
      <c r="L208" s="21"/>
    </row>
    <row r="209" spans="1:12" s="130" customFormat="1" ht="12" hidden="1" customHeight="1" x14ac:dyDescent="0.2">
      <c r="A209" s="63" t="s">
        <v>480</v>
      </c>
      <c r="B209" s="64" t="s">
        <v>105</v>
      </c>
      <c r="C209" s="65">
        <v>19905</v>
      </c>
      <c r="D209" s="65"/>
      <c r="E209" s="66" t="s">
        <v>289</v>
      </c>
      <c r="F209" s="111">
        <f>'Gastos 630'!F181+'Gastos 631'!F170</f>
        <v>0</v>
      </c>
      <c r="H209" s="413"/>
      <c r="I209" s="21"/>
      <c r="J209" s="434"/>
      <c r="K209" s="413"/>
      <c r="L209" s="21"/>
    </row>
    <row r="210" spans="1:12" s="130" customFormat="1" ht="12" hidden="1" customHeight="1" x14ac:dyDescent="0.2">
      <c r="A210" s="63" t="s">
        <v>593</v>
      </c>
      <c r="B210" s="64" t="s">
        <v>105</v>
      </c>
      <c r="C210" s="65">
        <v>19902</v>
      </c>
      <c r="D210" s="65"/>
      <c r="E210" s="66" t="s">
        <v>286</v>
      </c>
      <c r="F210" s="111">
        <f>'Gastos 630'!F182+'Gastos 631'!F171</f>
        <v>0</v>
      </c>
      <c r="H210" s="438"/>
      <c r="I210" s="21"/>
      <c r="J210" s="434"/>
      <c r="K210" s="413"/>
      <c r="L210" s="21"/>
    </row>
    <row r="211" spans="1:12" s="130" customFormat="1" ht="12" hidden="1" customHeight="1" x14ac:dyDescent="0.2">
      <c r="A211" s="63" t="s">
        <v>593</v>
      </c>
      <c r="B211" s="64" t="s">
        <v>105</v>
      </c>
      <c r="C211" s="65">
        <v>19905</v>
      </c>
      <c r="D211" s="65"/>
      <c r="E211" s="66" t="s">
        <v>289</v>
      </c>
      <c r="F211" s="111">
        <f>'Gastos 630'!F183+'Gastos 631'!F173</f>
        <v>0</v>
      </c>
      <c r="H211" s="438"/>
      <c r="I211" s="21"/>
      <c r="J211" s="434"/>
      <c r="K211" s="413"/>
      <c r="L211" s="21"/>
    </row>
    <row r="212" spans="1:12" s="130" customFormat="1" ht="12" hidden="1" customHeight="1" x14ac:dyDescent="0.2">
      <c r="A212" s="63" t="s">
        <v>593</v>
      </c>
      <c r="B212" s="64" t="s">
        <v>105</v>
      </c>
      <c r="C212" s="65">
        <v>19999</v>
      </c>
      <c r="D212" s="65"/>
      <c r="E212" s="66" t="s">
        <v>290</v>
      </c>
      <c r="F212" s="111">
        <f>'Gastos 630'!F184+'Gastos 631'!F171</f>
        <v>0</v>
      </c>
      <c r="H212" s="413"/>
      <c r="I212" s="21"/>
      <c r="J212" s="434"/>
      <c r="K212" s="413"/>
      <c r="L212" s="21"/>
    </row>
    <row r="213" spans="1:12" s="130" customFormat="1" ht="12" customHeight="1" x14ac:dyDescent="0.2">
      <c r="A213" s="63" t="s">
        <v>482</v>
      </c>
      <c r="B213" s="64" t="s">
        <v>105</v>
      </c>
      <c r="C213" s="65">
        <v>19999</v>
      </c>
      <c r="D213" s="65"/>
      <c r="E213" s="66" t="s">
        <v>290</v>
      </c>
      <c r="F213" s="111">
        <f>+'Gastos 631'!F172</f>
        <v>1000000</v>
      </c>
      <c r="H213" s="413"/>
      <c r="I213" s="21"/>
      <c r="J213" s="434"/>
      <c r="K213" s="413"/>
      <c r="L213" s="21"/>
    </row>
    <row r="214" spans="1:12" s="130" customFormat="1" ht="12" hidden="1" customHeight="1" x14ac:dyDescent="0.2">
      <c r="A214" s="63" t="s">
        <v>481</v>
      </c>
      <c r="B214" s="64" t="s">
        <v>105</v>
      </c>
      <c r="C214" s="65">
        <v>19902</v>
      </c>
      <c r="D214" s="65"/>
      <c r="E214" s="66" t="s">
        <v>286</v>
      </c>
      <c r="F214" s="111">
        <f>'Gastos 630'!F185+'Gastos 631'!F173</f>
        <v>0</v>
      </c>
      <c r="H214" s="413"/>
      <c r="I214" s="21"/>
      <c r="J214" s="434"/>
      <c r="K214" s="413"/>
      <c r="L214" s="21"/>
    </row>
    <row r="215" spans="1:12" s="130" customFormat="1" ht="12" hidden="1" customHeight="1" x14ac:dyDescent="0.2">
      <c r="A215" s="63" t="s">
        <v>481</v>
      </c>
      <c r="B215" s="64" t="s">
        <v>105</v>
      </c>
      <c r="C215" s="65">
        <v>19905</v>
      </c>
      <c r="D215" s="65"/>
      <c r="E215" s="66" t="s">
        <v>289</v>
      </c>
      <c r="F215" s="111">
        <f>'Gastos 630'!F186+'Gastos 631'!F174</f>
        <v>0</v>
      </c>
      <c r="H215" s="413"/>
      <c r="I215" s="21"/>
      <c r="J215" s="434"/>
      <c r="K215" s="413"/>
      <c r="L215" s="21"/>
    </row>
    <row r="216" spans="1:12" s="130" customFormat="1" ht="12" customHeight="1" thickBot="1" x14ac:dyDescent="0.25">
      <c r="A216" s="63"/>
      <c r="B216" s="69" t="s">
        <v>106</v>
      </c>
      <c r="C216" s="70" t="s">
        <v>106</v>
      </c>
      <c r="D216" s="70"/>
      <c r="E216" s="39"/>
      <c r="F216" s="113"/>
      <c r="H216" s="414"/>
      <c r="I216" s="21"/>
      <c r="J216" s="434"/>
      <c r="K216" s="413"/>
      <c r="L216" s="21"/>
    </row>
    <row r="217" spans="1:12" s="130" customFormat="1" ht="18" customHeight="1" thickBot="1" x14ac:dyDescent="0.25">
      <c r="A217" s="562">
        <v>2</v>
      </c>
      <c r="B217" s="563"/>
      <c r="C217" s="564"/>
      <c r="D217" s="74"/>
      <c r="E217" s="275" t="s">
        <v>291</v>
      </c>
      <c r="F217" s="276">
        <f>+F219+F239+F247+F280+F291</f>
        <v>974414785</v>
      </c>
      <c r="H217" s="439" t="s">
        <v>632</v>
      </c>
      <c r="I217" s="411">
        <f>F217/F438</f>
        <v>0.11909387536051216</v>
      </c>
      <c r="J217" s="434"/>
      <c r="K217" s="416"/>
      <c r="L217" s="21"/>
    </row>
    <row r="218" spans="1:12" s="130" customFormat="1" ht="8.1" customHeight="1" x14ac:dyDescent="0.2">
      <c r="A218" s="374"/>
      <c r="B218" s="375" t="s">
        <v>106</v>
      </c>
      <c r="C218" s="376" t="s">
        <v>106</v>
      </c>
      <c r="D218" s="376"/>
      <c r="E218" s="377"/>
      <c r="F218" s="378"/>
      <c r="H218" s="413"/>
      <c r="I218" s="21"/>
      <c r="J218" s="434"/>
      <c r="K218" s="413"/>
      <c r="L218" s="21"/>
    </row>
    <row r="219" spans="1:12" s="75" customFormat="1" ht="11.25" customHeight="1" x14ac:dyDescent="0.2">
      <c r="A219" s="568" t="s">
        <v>247</v>
      </c>
      <c r="B219" s="569"/>
      <c r="C219" s="570"/>
      <c r="D219" s="78"/>
      <c r="E219" s="82" t="s">
        <v>292</v>
      </c>
      <c r="F219" s="117">
        <f>SUM(F220:F238)</f>
        <v>781098473</v>
      </c>
      <c r="G219" s="131"/>
      <c r="H219" s="413"/>
      <c r="I219" s="21"/>
      <c r="J219" s="434"/>
      <c r="K219" s="413"/>
      <c r="L219" s="21"/>
    </row>
    <row r="220" spans="1:12" s="75" customFormat="1" ht="12" customHeight="1" x14ac:dyDescent="0.2">
      <c r="A220" s="63" t="s">
        <v>480</v>
      </c>
      <c r="B220" s="69" t="s">
        <v>105</v>
      </c>
      <c r="C220" s="70">
        <v>20101</v>
      </c>
      <c r="D220" s="70"/>
      <c r="E220" s="39" t="s">
        <v>293</v>
      </c>
      <c r="F220" s="113">
        <f>'Gastos 630'!F191+'Gastos 631'!F179</f>
        <v>30000000</v>
      </c>
      <c r="G220" s="130"/>
      <c r="H220" s="413"/>
      <c r="I220" s="21"/>
      <c r="J220" s="434"/>
      <c r="K220" s="413"/>
      <c r="L220" s="21"/>
    </row>
    <row r="221" spans="1:12" s="75" customFormat="1" ht="12" customHeight="1" x14ac:dyDescent="0.2">
      <c r="A221" s="63" t="s">
        <v>480</v>
      </c>
      <c r="B221" s="64" t="s">
        <v>105</v>
      </c>
      <c r="C221" s="65">
        <v>20102</v>
      </c>
      <c r="D221" s="65"/>
      <c r="E221" s="66" t="s">
        <v>294</v>
      </c>
      <c r="F221" s="152">
        <f>'Gastos 630'!F192+'Gastos 631'!F180</f>
        <v>1000000</v>
      </c>
      <c r="G221" s="130"/>
      <c r="H221" s="413"/>
      <c r="I221" s="21"/>
      <c r="J221" s="434"/>
      <c r="K221" s="413"/>
      <c r="L221" s="21"/>
    </row>
    <row r="222" spans="1:12" s="75" customFormat="1" ht="12" customHeight="1" x14ac:dyDescent="0.2">
      <c r="A222" s="63" t="s">
        <v>480</v>
      </c>
      <c r="B222" s="64" t="s">
        <v>105</v>
      </c>
      <c r="C222" s="65">
        <v>20104</v>
      </c>
      <c r="D222" s="65"/>
      <c r="E222" s="66" t="s">
        <v>296</v>
      </c>
      <c r="F222" s="152">
        <f>'Gastos 630'!F193+'Gastos 631'!F181</f>
        <v>20000000</v>
      </c>
      <c r="G222" s="130"/>
      <c r="H222" s="413"/>
      <c r="I222" s="21"/>
      <c r="J222" s="434"/>
      <c r="K222" s="413"/>
      <c r="L222" s="21"/>
    </row>
    <row r="223" spans="1:12" s="75" customFormat="1" ht="12" customHeight="1" x14ac:dyDescent="0.2">
      <c r="A223" s="63" t="s">
        <v>480</v>
      </c>
      <c r="B223" s="64" t="s">
        <v>105</v>
      </c>
      <c r="C223" s="65">
        <v>20199</v>
      </c>
      <c r="D223" s="65"/>
      <c r="E223" s="66" t="s">
        <v>297</v>
      </c>
      <c r="F223" s="152">
        <f>'Gastos 630'!F194+'Gastos 631'!F182</f>
        <v>1000000</v>
      </c>
      <c r="G223" s="130"/>
      <c r="H223" s="413"/>
      <c r="I223" s="21"/>
      <c r="J223" s="434"/>
      <c r="K223" s="413"/>
      <c r="L223" s="21"/>
    </row>
    <row r="224" spans="1:12" s="75" customFormat="1" ht="12" hidden="1" customHeight="1" x14ac:dyDescent="0.2">
      <c r="A224" s="63" t="s">
        <v>562</v>
      </c>
      <c r="B224" s="69">
        <v>1120</v>
      </c>
      <c r="C224" s="70">
        <v>20101</v>
      </c>
      <c r="D224" s="70"/>
      <c r="E224" s="39" t="s">
        <v>293</v>
      </c>
      <c r="F224" s="113">
        <f>'Gastos 630'!F200+'Gastos 631'!F188</f>
        <v>0</v>
      </c>
      <c r="G224" s="130"/>
      <c r="H224" s="413">
        <f>+F224+F230</f>
        <v>0</v>
      </c>
      <c r="I224" s="21"/>
      <c r="J224" s="434">
        <f>+H224/1000</f>
        <v>0</v>
      </c>
      <c r="K224" s="396"/>
      <c r="L224" s="21"/>
    </row>
    <row r="225" spans="1:12" s="75" customFormat="1" ht="12" customHeight="1" x14ac:dyDescent="0.2">
      <c r="A225" s="63" t="s">
        <v>482</v>
      </c>
      <c r="B225" s="64" t="s">
        <v>105</v>
      </c>
      <c r="C225" s="65">
        <v>20199</v>
      </c>
      <c r="D225" s="65"/>
      <c r="E225" s="66" t="s">
        <v>297</v>
      </c>
      <c r="F225" s="113">
        <f>+'Gastos 631'!F187</f>
        <v>1098473</v>
      </c>
      <c r="G225" s="130"/>
      <c r="H225" s="413"/>
      <c r="I225" s="21"/>
      <c r="J225" s="434"/>
      <c r="K225" s="396"/>
      <c r="L225" s="21"/>
    </row>
    <row r="226" spans="1:12" s="75" customFormat="1" ht="12" customHeight="1" x14ac:dyDescent="0.2">
      <c r="A226" s="63" t="s">
        <v>562</v>
      </c>
      <c r="B226" s="64" t="s">
        <v>105</v>
      </c>
      <c r="C226" s="65">
        <v>20102</v>
      </c>
      <c r="D226" s="65"/>
      <c r="E226" s="66" t="s">
        <v>294</v>
      </c>
      <c r="F226" s="113">
        <f>+'Gastos 630'!F195</f>
        <v>203099948</v>
      </c>
      <c r="G226" s="130"/>
      <c r="H226" s="413"/>
      <c r="I226" s="21"/>
      <c r="J226" s="434"/>
      <c r="K226" s="396"/>
      <c r="L226" s="21"/>
    </row>
    <row r="227" spans="1:12" s="75" customFormat="1" ht="12" hidden="1" customHeight="1" x14ac:dyDescent="0.2">
      <c r="A227" s="63" t="s">
        <v>562</v>
      </c>
      <c r="B227" s="64" t="s">
        <v>105</v>
      </c>
      <c r="C227" s="65">
        <v>20102</v>
      </c>
      <c r="D227" s="65"/>
      <c r="E227" s="66" t="s">
        <v>294</v>
      </c>
      <c r="F227" s="113">
        <f>'Gastos 631'!F189</f>
        <v>0</v>
      </c>
      <c r="G227" s="130"/>
      <c r="H227" s="413"/>
      <c r="I227" s="21"/>
      <c r="J227" s="434"/>
      <c r="K227" s="396"/>
      <c r="L227" s="21"/>
    </row>
    <row r="228" spans="1:12" s="75" customFormat="1" ht="12" hidden="1" customHeight="1" x14ac:dyDescent="0.2">
      <c r="A228" s="63" t="s">
        <v>562</v>
      </c>
      <c r="B228" s="64" t="s">
        <v>105</v>
      </c>
      <c r="C228" s="65">
        <v>20104</v>
      </c>
      <c r="D228" s="65"/>
      <c r="E228" s="66" t="s">
        <v>296</v>
      </c>
      <c r="F228" s="113">
        <f>+'Gastos 631'!F190</f>
        <v>0</v>
      </c>
      <c r="G228" s="130"/>
      <c r="H228" s="413"/>
      <c r="I228" s="21"/>
      <c r="J228" s="434"/>
      <c r="K228" s="396"/>
      <c r="L228" s="21"/>
    </row>
    <row r="229" spans="1:12" s="75" customFormat="1" ht="12" customHeight="1" x14ac:dyDescent="0.2">
      <c r="A229" s="63" t="s">
        <v>562</v>
      </c>
      <c r="B229" s="64">
        <v>1120</v>
      </c>
      <c r="C229" s="65">
        <v>20199</v>
      </c>
      <c r="D229" s="65"/>
      <c r="E229" s="66" t="s">
        <v>297</v>
      </c>
      <c r="F229" s="152">
        <f>'Gastos 630'!F201+'Gastos 631'!F191</f>
        <v>392000000</v>
      </c>
      <c r="G229" s="130"/>
      <c r="H229" s="413"/>
      <c r="I229" s="21"/>
      <c r="J229" s="434"/>
      <c r="K229" s="396"/>
      <c r="L229" s="21"/>
    </row>
    <row r="230" spans="1:12" s="130" customFormat="1" ht="12" hidden="1" customHeight="1" x14ac:dyDescent="0.2">
      <c r="A230" s="63" t="s">
        <v>593</v>
      </c>
      <c r="B230" s="64" t="s">
        <v>105</v>
      </c>
      <c r="C230" s="65">
        <v>20101</v>
      </c>
      <c r="D230" s="65"/>
      <c r="E230" s="66" t="s">
        <v>293</v>
      </c>
      <c r="F230" s="113">
        <f>'Gastos 630'!F196+'Gastos 631'!F183</f>
        <v>0</v>
      </c>
      <c r="H230" s="413"/>
      <c r="I230" s="21"/>
      <c r="J230" s="434"/>
      <c r="K230" s="396"/>
      <c r="L230" s="21"/>
    </row>
    <row r="231" spans="1:12" s="130" customFormat="1" ht="12" hidden="1" customHeight="1" x14ac:dyDescent="0.2">
      <c r="A231" s="63" t="s">
        <v>593</v>
      </c>
      <c r="B231" s="64" t="s">
        <v>105</v>
      </c>
      <c r="C231" s="65">
        <v>20102</v>
      </c>
      <c r="D231" s="65"/>
      <c r="E231" s="66" t="s">
        <v>294</v>
      </c>
      <c r="F231" s="113">
        <f>'Gastos 630'!F197+'Gastos 631'!F184</f>
        <v>0</v>
      </c>
      <c r="H231" s="413"/>
      <c r="I231" s="21"/>
      <c r="J231" s="434"/>
      <c r="K231" s="396"/>
      <c r="L231" s="21"/>
    </row>
    <row r="232" spans="1:12" s="130" customFormat="1" ht="12" hidden="1" customHeight="1" x14ac:dyDescent="0.2">
      <c r="A232" s="63" t="s">
        <v>593</v>
      </c>
      <c r="B232" s="64" t="s">
        <v>105</v>
      </c>
      <c r="C232" s="65">
        <v>20104</v>
      </c>
      <c r="D232" s="65"/>
      <c r="E232" s="66" t="s">
        <v>296</v>
      </c>
      <c r="F232" s="113">
        <f>'Gastos 630'!F198+'Gastos 631'!F185</f>
        <v>0</v>
      </c>
      <c r="H232" s="413"/>
      <c r="I232" s="21"/>
      <c r="J232" s="434"/>
      <c r="K232" s="396"/>
      <c r="L232" s="21"/>
    </row>
    <row r="233" spans="1:12" s="130" customFormat="1" ht="12" hidden="1" customHeight="1" x14ac:dyDescent="0.2">
      <c r="A233" s="63" t="s">
        <v>593</v>
      </c>
      <c r="B233" s="64" t="s">
        <v>105</v>
      </c>
      <c r="C233" s="65">
        <v>20199</v>
      </c>
      <c r="D233" s="65"/>
      <c r="E233" s="66" t="s">
        <v>297</v>
      </c>
      <c r="F233" s="113">
        <f>'Gastos 630'!F199+'Gastos 631'!F186</f>
        <v>0</v>
      </c>
      <c r="H233" s="413"/>
      <c r="I233" s="21"/>
      <c r="J233" s="434"/>
      <c r="K233" s="396"/>
      <c r="L233" s="21"/>
    </row>
    <row r="234" spans="1:12" s="75" customFormat="1" ht="12" hidden="1" customHeight="1" x14ac:dyDescent="0.2">
      <c r="A234" s="63" t="s">
        <v>481</v>
      </c>
      <c r="B234" s="64" t="s">
        <v>105</v>
      </c>
      <c r="C234" s="65">
        <v>20102</v>
      </c>
      <c r="D234" s="65"/>
      <c r="E234" s="66" t="s">
        <v>294</v>
      </c>
      <c r="F234" s="113">
        <f>'Gastos 630'!F202+'Gastos 631'!F192</f>
        <v>0</v>
      </c>
      <c r="G234" s="130"/>
      <c r="H234" s="413"/>
      <c r="I234" s="21"/>
      <c r="J234" s="434"/>
      <c r="K234" s="396"/>
      <c r="L234" s="21"/>
    </row>
    <row r="235" spans="1:12" s="75" customFormat="1" ht="12" hidden="1" customHeight="1" x14ac:dyDescent="0.2">
      <c r="A235" s="63" t="s">
        <v>481</v>
      </c>
      <c r="B235" s="64" t="s">
        <v>105</v>
      </c>
      <c r="C235" s="65">
        <v>20104</v>
      </c>
      <c r="D235" s="65"/>
      <c r="E235" s="66" t="s">
        <v>296</v>
      </c>
      <c r="F235" s="113">
        <f>'Gastos 630'!F203+'Gastos 631'!F193</f>
        <v>0</v>
      </c>
      <c r="G235" s="130"/>
      <c r="H235" s="413"/>
      <c r="I235" s="21"/>
      <c r="J235" s="434"/>
      <c r="K235" s="396"/>
      <c r="L235" s="21"/>
    </row>
    <row r="236" spans="1:12" s="75" customFormat="1" ht="12" hidden="1" customHeight="1" x14ac:dyDescent="0.2">
      <c r="A236" s="63" t="s">
        <v>481</v>
      </c>
      <c r="B236" s="64" t="s">
        <v>105</v>
      </c>
      <c r="C236" s="65">
        <v>20199</v>
      </c>
      <c r="D236" s="65"/>
      <c r="E236" s="66" t="s">
        <v>297</v>
      </c>
      <c r="F236" s="113">
        <f>'Gastos 630'!F204+'Gastos 631'!F194</f>
        <v>0</v>
      </c>
      <c r="G236" s="130"/>
      <c r="H236" s="413"/>
      <c r="I236" s="21"/>
      <c r="J236" s="434"/>
      <c r="K236" s="396"/>
      <c r="L236" s="21"/>
    </row>
    <row r="237" spans="1:12" s="75" customFormat="1" ht="12" customHeight="1" x14ac:dyDescent="0.2">
      <c r="A237" s="63" t="s">
        <v>483</v>
      </c>
      <c r="B237" s="64" t="s">
        <v>105</v>
      </c>
      <c r="C237" s="65">
        <v>20102</v>
      </c>
      <c r="D237" s="65"/>
      <c r="E237" s="66" t="s">
        <v>294</v>
      </c>
      <c r="F237" s="113">
        <f>+'Gastos 630'!F205</f>
        <v>132900052</v>
      </c>
      <c r="G237" s="130"/>
      <c r="H237" s="413"/>
      <c r="I237" s="21"/>
      <c r="J237" s="434"/>
      <c r="K237" s="396"/>
      <c r="L237" s="21"/>
    </row>
    <row r="238" spans="1:12" s="130" customFormat="1" ht="12" customHeight="1" x14ac:dyDescent="0.2">
      <c r="A238" s="63"/>
      <c r="B238" s="69" t="s">
        <v>106</v>
      </c>
      <c r="C238" s="70" t="s">
        <v>106</v>
      </c>
      <c r="D238" s="70"/>
      <c r="E238" s="39"/>
      <c r="F238" s="113"/>
      <c r="H238" s="414"/>
      <c r="I238" s="21"/>
      <c r="J238" s="434"/>
      <c r="K238" s="396"/>
      <c r="L238" s="21"/>
    </row>
    <row r="239" spans="1:12" s="130" customFormat="1" ht="11.25" customHeight="1" x14ac:dyDescent="0.2">
      <c r="A239" s="565" t="s">
        <v>248</v>
      </c>
      <c r="B239" s="566"/>
      <c r="C239" s="567"/>
      <c r="D239" s="60"/>
      <c r="E239" s="61" t="s">
        <v>168</v>
      </c>
      <c r="F239" s="110">
        <f>SUM(F240:F245)</f>
        <v>38828000</v>
      </c>
      <c r="H239" s="413"/>
      <c r="I239" s="21"/>
      <c r="J239" s="434"/>
      <c r="K239" s="396"/>
      <c r="L239" s="21"/>
    </row>
    <row r="240" spans="1:12" s="130" customFormat="1" ht="11.25" customHeight="1" x14ac:dyDescent="0.2">
      <c r="A240" s="63" t="s">
        <v>480</v>
      </c>
      <c r="B240" s="69" t="s">
        <v>105</v>
      </c>
      <c r="C240" s="70">
        <v>20203</v>
      </c>
      <c r="D240" s="70"/>
      <c r="E240" s="39" t="s">
        <v>171</v>
      </c>
      <c r="F240" s="113">
        <f>+'Gastos 630'!F208</f>
        <v>20000000</v>
      </c>
      <c r="H240" s="413"/>
      <c r="I240" s="21"/>
      <c r="J240" s="434"/>
      <c r="K240" s="396"/>
      <c r="L240" s="21"/>
    </row>
    <row r="241" spans="1:12" s="130" customFormat="1" ht="11.25" hidden="1" customHeight="1" x14ac:dyDescent="0.2">
      <c r="A241" s="63" t="s">
        <v>480</v>
      </c>
      <c r="B241" s="69" t="s">
        <v>105</v>
      </c>
      <c r="C241" s="70">
        <v>20203</v>
      </c>
      <c r="D241" s="70"/>
      <c r="E241" s="39" t="s">
        <v>171</v>
      </c>
      <c r="F241" s="113">
        <f>'Gastos 630'!F209+'Gastos 631'!F197</f>
        <v>0</v>
      </c>
      <c r="H241" s="413"/>
      <c r="I241" s="21"/>
      <c r="J241" s="434"/>
      <c r="K241" s="396"/>
      <c r="L241" s="21"/>
    </row>
    <row r="242" spans="1:12" s="130" customFormat="1" ht="11.25" customHeight="1" x14ac:dyDescent="0.2">
      <c r="A242" s="63" t="s">
        <v>562</v>
      </c>
      <c r="B242" s="64" t="s">
        <v>105</v>
      </c>
      <c r="C242" s="65">
        <v>20203</v>
      </c>
      <c r="D242" s="65"/>
      <c r="E242" s="66" t="s">
        <v>171</v>
      </c>
      <c r="F242" s="113">
        <f>+'Gastos 631'!F199</f>
        <v>12500000</v>
      </c>
      <c r="H242" s="413"/>
      <c r="I242" s="21"/>
      <c r="J242" s="434"/>
      <c r="K242" s="396"/>
      <c r="L242" s="21"/>
    </row>
    <row r="243" spans="1:12" s="130" customFormat="1" ht="11.25" customHeight="1" x14ac:dyDescent="0.2">
      <c r="A243" s="63" t="s">
        <v>562</v>
      </c>
      <c r="B243" s="64" t="s">
        <v>105</v>
      </c>
      <c r="C243" s="65">
        <v>20203</v>
      </c>
      <c r="D243" s="65"/>
      <c r="E243" s="66" t="s">
        <v>171</v>
      </c>
      <c r="F243" s="113">
        <f>+'Gastos 630'!F210</f>
        <v>6328000</v>
      </c>
      <c r="H243" s="413"/>
      <c r="I243" s="21"/>
      <c r="J243" s="434"/>
      <c r="K243" s="396"/>
      <c r="L243" s="21"/>
    </row>
    <row r="244" spans="1:12" s="130" customFormat="1" ht="11.25" hidden="1" customHeight="1" x14ac:dyDescent="0.2">
      <c r="A244" s="63" t="s">
        <v>593</v>
      </c>
      <c r="B244" s="64" t="s">
        <v>105</v>
      </c>
      <c r="C244" s="65">
        <v>20203</v>
      </c>
      <c r="D244" s="65"/>
      <c r="E244" s="66" t="s">
        <v>171</v>
      </c>
      <c r="F244" s="113">
        <f>'Gastos 630'!F211+'Gastos 631'!F198</f>
        <v>0</v>
      </c>
      <c r="H244" s="413"/>
      <c r="I244" s="21"/>
      <c r="J244" s="434"/>
      <c r="K244" s="396"/>
      <c r="L244" s="21"/>
    </row>
    <row r="245" spans="1:12" s="130" customFormat="1" ht="11.25" hidden="1" customHeight="1" x14ac:dyDescent="0.2">
      <c r="A245" s="63" t="s">
        <v>652</v>
      </c>
      <c r="B245" s="64" t="s">
        <v>105</v>
      </c>
      <c r="C245" s="65">
        <v>20203</v>
      </c>
      <c r="D245" s="65"/>
      <c r="E245" s="66" t="s">
        <v>171</v>
      </c>
      <c r="F245" s="113">
        <f>+'Gastos 630'!F212</f>
        <v>0</v>
      </c>
      <c r="H245" s="413"/>
      <c r="I245" s="21"/>
      <c r="J245" s="434"/>
      <c r="K245" s="396"/>
      <c r="L245" s="21"/>
    </row>
    <row r="246" spans="1:12" s="130" customFormat="1" ht="12" customHeight="1" x14ac:dyDescent="0.2">
      <c r="A246" s="63"/>
      <c r="B246" s="69"/>
      <c r="C246" s="70"/>
      <c r="D246" s="70"/>
      <c r="E246" s="39"/>
      <c r="F246" s="113"/>
      <c r="H246" s="414"/>
      <c r="I246" s="21"/>
      <c r="J246" s="434"/>
      <c r="K246" s="396"/>
      <c r="L246" s="21"/>
    </row>
    <row r="247" spans="1:12" s="130" customFormat="1" ht="12" customHeight="1" x14ac:dyDescent="0.2">
      <c r="A247" s="565" t="s">
        <v>249</v>
      </c>
      <c r="B247" s="566"/>
      <c r="C247" s="567"/>
      <c r="D247" s="60"/>
      <c r="E247" s="61" t="s">
        <v>39</v>
      </c>
      <c r="F247" s="110">
        <f>SUM(F248:F279)</f>
        <v>19000000</v>
      </c>
      <c r="H247" s="413"/>
      <c r="I247" s="21"/>
      <c r="J247" s="434"/>
      <c r="K247" s="396"/>
      <c r="L247" s="21"/>
    </row>
    <row r="248" spans="1:12" s="130" customFormat="1" ht="12" customHeight="1" x14ac:dyDescent="0.2">
      <c r="A248" s="63" t="s">
        <v>480</v>
      </c>
      <c r="B248" s="64" t="s">
        <v>105</v>
      </c>
      <c r="C248" s="65">
        <v>20301</v>
      </c>
      <c r="D248" s="65"/>
      <c r="E248" s="66" t="s">
        <v>173</v>
      </c>
      <c r="F248" s="113">
        <f>'Gastos 630'!F215+'Gastos 631'!F202</f>
        <v>3000000</v>
      </c>
      <c r="H248" s="413"/>
      <c r="I248" s="21"/>
      <c r="J248" s="434"/>
      <c r="K248" s="396"/>
      <c r="L248" s="21"/>
    </row>
    <row r="249" spans="1:12" s="130" customFormat="1" ht="12" customHeight="1" x14ac:dyDescent="0.2">
      <c r="A249" s="63" t="s">
        <v>480</v>
      </c>
      <c r="B249" s="64" t="s">
        <v>105</v>
      </c>
      <c r="C249" s="65">
        <v>20302</v>
      </c>
      <c r="D249" s="65"/>
      <c r="E249" s="66" t="s">
        <v>98</v>
      </c>
      <c r="F249" s="113">
        <f>'Gastos 630'!F216+'Gastos 631'!F203</f>
        <v>1000000</v>
      </c>
      <c r="H249" s="413"/>
      <c r="I249" s="21"/>
      <c r="J249" s="434"/>
      <c r="K249" s="396"/>
      <c r="L249" s="21"/>
    </row>
    <row r="250" spans="1:12" s="130" customFormat="1" ht="12" customHeight="1" x14ac:dyDescent="0.2">
      <c r="A250" s="63" t="s">
        <v>480</v>
      </c>
      <c r="B250" s="64" t="s">
        <v>105</v>
      </c>
      <c r="C250" s="65">
        <v>20303</v>
      </c>
      <c r="D250" s="65"/>
      <c r="E250" s="66" t="s">
        <v>99</v>
      </c>
      <c r="F250" s="113">
        <f>'Gastos 630'!F217+'Gastos 631'!F204</f>
        <v>1000000</v>
      </c>
      <c r="H250" s="413"/>
      <c r="I250" s="21"/>
      <c r="J250" s="434"/>
      <c r="K250" s="396"/>
      <c r="L250" s="21"/>
    </row>
    <row r="251" spans="1:12" s="130" customFormat="1" ht="12" customHeight="1" x14ac:dyDescent="0.2">
      <c r="A251" s="63" t="s">
        <v>574</v>
      </c>
      <c r="B251" s="64" t="s">
        <v>105</v>
      </c>
      <c r="C251" s="65">
        <v>20304</v>
      </c>
      <c r="D251" s="65"/>
      <c r="E251" s="66" t="s">
        <v>100</v>
      </c>
      <c r="F251" s="113">
        <f>'Gastos 630'!F218+'Gastos 631'!F205</f>
        <v>5000000</v>
      </c>
      <c r="H251" s="413"/>
      <c r="I251" s="21"/>
      <c r="J251" s="434"/>
      <c r="K251" s="396"/>
      <c r="L251" s="21"/>
    </row>
    <row r="252" spans="1:12" s="130" customFormat="1" ht="12" customHeight="1" x14ac:dyDescent="0.2">
      <c r="A252" s="63" t="s">
        <v>574</v>
      </c>
      <c r="B252" s="64" t="s">
        <v>105</v>
      </c>
      <c r="C252" s="65">
        <v>20305</v>
      </c>
      <c r="D252" s="65"/>
      <c r="E252" s="66" t="s">
        <v>101</v>
      </c>
      <c r="F252" s="113">
        <f>'Gastos 630'!F219+'Gastos 631'!F206</f>
        <v>1000000</v>
      </c>
      <c r="H252" s="413"/>
      <c r="I252" s="21"/>
      <c r="J252" s="434"/>
      <c r="K252" s="396"/>
      <c r="L252" s="21"/>
    </row>
    <row r="253" spans="1:12" s="130" customFormat="1" ht="12" customHeight="1" x14ac:dyDescent="0.2">
      <c r="A253" s="63" t="s">
        <v>574</v>
      </c>
      <c r="B253" s="64" t="s">
        <v>105</v>
      </c>
      <c r="C253" s="65">
        <v>20306</v>
      </c>
      <c r="D253" s="65"/>
      <c r="E253" s="66" t="s">
        <v>102</v>
      </c>
      <c r="F253" s="113">
        <f>'Gastos 630'!F220+'Gastos 631'!F207</f>
        <v>2000000</v>
      </c>
      <c r="H253" s="413"/>
      <c r="I253" s="21"/>
      <c r="J253" s="434"/>
      <c r="K253" s="396"/>
      <c r="L253" s="21"/>
    </row>
    <row r="254" spans="1:12" s="130" customFormat="1" ht="12" customHeight="1" x14ac:dyDescent="0.2">
      <c r="A254" s="63" t="s">
        <v>480</v>
      </c>
      <c r="B254" s="64" t="s">
        <v>105</v>
      </c>
      <c r="C254" s="65">
        <v>20399</v>
      </c>
      <c r="D254" s="65"/>
      <c r="E254" s="66" t="s">
        <v>103</v>
      </c>
      <c r="F254" s="113">
        <f>'Gastos 630'!F221+'Gastos 631'!F208</f>
        <v>2000000</v>
      </c>
      <c r="H254" s="413"/>
      <c r="I254" s="21"/>
      <c r="J254" s="434"/>
      <c r="K254" s="396"/>
      <c r="L254" s="21"/>
    </row>
    <row r="255" spans="1:12" s="130" customFormat="1" ht="12" hidden="1" customHeight="1" x14ac:dyDescent="0.2">
      <c r="A255" s="63" t="s">
        <v>562</v>
      </c>
      <c r="B255" s="64" t="s">
        <v>105</v>
      </c>
      <c r="C255" s="65">
        <v>20305</v>
      </c>
      <c r="D255" s="65"/>
      <c r="E255" s="66" t="s">
        <v>101</v>
      </c>
      <c r="F255" s="113">
        <f>'Gastos 630'!F233+'Gastos 631'!F220</f>
        <v>0</v>
      </c>
      <c r="H255" s="413"/>
      <c r="I255" s="21"/>
      <c r="J255" s="434"/>
      <c r="K255" s="396"/>
      <c r="L255" s="21"/>
    </row>
    <row r="256" spans="1:12" s="130" customFormat="1" ht="12" hidden="1" customHeight="1" x14ac:dyDescent="0.2">
      <c r="A256" s="63" t="s">
        <v>562</v>
      </c>
      <c r="B256" s="64" t="s">
        <v>105</v>
      </c>
      <c r="C256" s="65">
        <v>20306</v>
      </c>
      <c r="D256" s="65"/>
      <c r="E256" s="66" t="s">
        <v>102</v>
      </c>
      <c r="F256" s="113">
        <f>'Gastos 630'!F234+'Gastos 631'!F221</f>
        <v>0</v>
      </c>
      <c r="H256" s="413"/>
      <c r="I256" s="21"/>
      <c r="J256" s="434"/>
      <c r="K256" s="396"/>
      <c r="L256" s="21"/>
    </row>
    <row r="257" spans="1:12" s="130" customFormat="1" ht="12" hidden="1" customHeight="1" x14ac:dyDescent="0.2">
      <c r="A257" s="63" t="s">
        <v>562</v>
      </c>
      <c r="B257" s="64" t="s">
        <v>105</v>
      </c>
      <c r="C257" s="65">
        <v>20399</v>
      </c>
      <c r="D257" s="65"/>
      <c r="E257" s="66" t="s">
        <v>103</v>
      </c>
      <c r="F257" s="113">
        <f>'Gastos 630'!F235+'Gastos 631'!F222</f>
        <v>0</v>
      </c>
      <c r="H257" s="413"/>
      <c r="I257" s="21"/>
      <c r="J257" s="434"/>
      <c r="K257" s="396"/>
      <c r="L257" s="21"/>
    </row>
    <row r="258" spans="1:12" s="130" customFormat="1" ht="12" hidden="1" customHeight="1" x14ac:dyDescent="0.2">
      <c r="A258" s="63" t="s">
        <v>593</v>
      </c>
      <c r="B258" s="64" t="s">
        <v>105</v>
      </c>
      <c r="C258" s="65">
        <v>20301</v>
      </c>
      <c r="D258" s="65"/>
      <c r="E258" s="66" t="s">
        <v>173</v>
      </c>
      <c r="F258" s="113">
        <f>'Gastos 630'!F222+'Gastos 631'!F209</f>
        <v>0</v>
      </c>
      <c r="H258" s="413"/>
      <c r="I258" s="21"/>
      <c r="J258" s="434"/>
      <c r="K258" s="396"/>
      <c r="L258" s="21"/>
    </row>
    <row r="259" spans="1:12" s="130" customFormat="1" ht="12" hidden="1" customHeight="1" x14ac:dyDescent="0.2">
      <c r="A259" s="63" t="s">
        <v>593</v>
      </c>
      <c r="B259" s="64" t="s">
        <v>105</v>
      </c>
      <c r="C259" s="65">
        <v>20302</v>
      </c>
      <c r="D259" s="65"/>
      <c r="E259" s="66" t="s">
        <v>98</v>
      </c>
      <c r="F259" s="113">
        <f>'Gastos 630'!F223</f>
        <v>0</v>
      </c>
      <c r="H259" s="413"/>
      <c r="I259" s="21"/>
      <c r="J259" s="434"/>
      <c r="K259" s="396"/>
      <c r="L259" s="21"/>
    </row>
    <row r="260" spans="1:12" s="130" customFormat="1" ht="12" hidden="1" customHeight="1" x14ac:dyDescent="0.2">
      <c r="A260" s="63" t="s">
        <v>593</v>
      </c>
      <c r="B260" s="64" t="s">
        <v>105</v>
      </c>
      <c r="C260" s="65">
        <v>20303</v>
      </c>
      <c r="D260" s="65"/>
      <c r="E260" s="66" t="s">
        <v>99</v>
      </c>
      <c r="F260" s="113">
        <f>'Gastos 630'!F224</f>
        <v>0</v>
      </c>
      <c r="H260" s="413"/>
      <c r="I260" s="21"/>
      <c r="J260" s="434"/>
      <c r="K260" s="396"/>
      <c r="L260" s="21"/>
    </row>
    <row r="261" spans="1:12" s="130" customFormat="1" ht="12" hidden="1" customHeight="1" x14ac:dyDescent="0.2">
      <c r="A261" s="63" t="s">
        <v>593</v>
      </c>
      <c r="B261" s="64" t="s">
        <v>105</v>
      </c>
      <c r="C261" s="65">
        <v>20304</v>
      </c>
      <c r="D261" s="65"/>
      <c r="E261" s="66" t="s">
        <v>100</v>
      </c>
      <c r="F261" s="113">
        <f>'Gastos 630'!F225</f>
        <v>0</v>
      </c>
      <c r="H261" s="413"/>
      <c r="I261" s="21"/>
      <c r="J261" s="434"/>
      <c r="K261" s="396"/>
      <c r="L261" s="21"/>
    </row>
    <row r="262" spans="1:12" s="130" customFormat="1" ht="12" hidden="1" customHeight="1" x14ac:dyDescent="0.2">
      <c r="A262" s="63" t="s">
        <v>593</v>
      </c>
      <c r="B262" s="64" t="s">
        <v>105</v>
      </c>
      <c r="C262" s="65">
        <v>20305</v>
      </c>
      <c r="D262" s="65"/>
      <c r="E262" s="66" t="s">
        <v>101</v>
      </c>
      <c r="F262" s="113">
        <f>'Gastos 630'!F226</f>
        <v>0</v>
      </c>
      <c r="H262" s="413"/>
      <c r="I262" s="21"/>
      <c r="J262" s="434"/>
      <c r="K262" s="396"/>
      <c r="L262" s="21"/>
    </row>
    <row r="263" spans="1:12" s="130" customFormat="1" ht="12" hidden="1" customHeight="1" x14ac:dyDescent="0.2">
      <c r="A263" s="63" t="s">
        <v>593</v>
      </c>
      <c r="B263" s="64" t="s">
        <v>105</v>
      </c>
      <c r="C263" s="65">
        <v>20306</v>
      </c>
      <c r="D263" s="65"/>
      <c r="E263" s="66" t="s">
        <v>102</v>
      </c>
      <c r="F263" s="113">
        <f>'Gastos 630'!F227</f>
        <v>0</v>
      </c>
      <c r="H263" s="413"/>
      <c r="I263" s="21"/>
      <c r="J263" s="434"/>
      <c r="K263" s="396"/>
      <c r="L263" s="21"/>
    </row>
    <row r="264" spans="1:12" s="130" customFormat="1" ht="12" hidden="1" customHeight="1" x14ac:dyDescent="0.2">
      <c r="A264" s="63" t="s">
        <v>593</v>
      </c>
      <c r="B264" s="64" t="s">
        <v>105</v>
      </c>
      <c r="C264" s="65">
        <v>20399</v>
      </c>
      <c r="D264" s="65"/>
      <c r="E264" s="66" t="s">
        <v>103</v>
      </c>
      <c r="F264" s="113">
        <f>'Gastos 630'!F228</f>
        <v>0</v>
      </c>
      <c r="H264" s="413"/>
      <c r="I264" s="21"/>
      <c r="J264" s="434"/>
      <c r="K264" s="396"/>
      <c r="L264" s="21"/>
    </row>
    <row r="265" spans="1:12" s="130" customFormat="1" ht="12" customHeight="1" x14ac:dyDescent="0.2">
      <c r="A265" s="63" t="s">
        <v>482</v>
      </c>
      <c r="B265" s="64" t="s">
        <v>105</v>
      </c>
      <c r="C265" s="65">
        <v>20301</v>
      </c>
      <c r="D265" s="65"/>
      <c r="E265" s="66" t="s">
        <v>173</v>
      </c>
      <c r="F265" s="113">
        <f>+'Gastos 631'!F223</f>
        <v>3000000</v>
      </c>
      <c r="H265" s="413"/>
      <c r="I265" s="21"/>
      <c r="J265" s="434"/>
      <c r="K265" s="396"/>
      <c r="L265" s="21"/>
    </row>
    <row r="266" spans="1:12" s="130" customFormat="1" ht="12" customHeight="1" x14ac:dyDescent="0.2">
      <c r="A266" s="63" t="s">
        <v>482</v>
      </c>
      <c r="B266" s="64" t="s">
        <v>105</v>
      </c>
      <c r="C266" s="65">
        <v>20305</v>
      </c>
      <c r="D266" s="65"/>
      <c r="E266" s="66" t="s">
        <v>101</v>
      </c>
      <c r="F266" s="113">
        <f>+'Gastos 631'!F224</f>
        <v>1000000</v>
      </c>
      <c r="H266" s="413"/>
      <c r="I266" s="21"/>
      <c r="J266" s="434"/>
      <c r="K266" s="396"/>
      <c r="L266" s="21"/>
    </row>
    <row r="267" spans="1:12" s="130" customFormat="1" ht="12" hidden="1" customHeight="1" x14ac:dyDescent="0.2">
      <c r="A267" s="63" t="s">
        <v>562</v>
      </c>
      <c r="B267" s="64" t="s">
        <v>105</v>
      </c>
      <c r="C267" s="65">
        <v>20301</v>
      </c>
      <c r="D267" s="65"/>
      <c r="E267" s="66" t="s">
        <v>173</v>
      </c>
      <c r="F267" s="113">
        <f>'Gastos 630'!F229+'Gastos 631'!F216</f>
        <v>0</v>
      </c>
      <c r="H267" s="413"/>
      <c r="I267" s="21"/>
      <c r="J267" s="434"/>
      <c r="K267" s="396"/>
      <c r="L267" s="21"/>
    </row>
    <row r="268" spans="1:12" s="130" customFormat="1" ht="12" hidden="1" customHeight="1" x14ac:dyDescent="0.2">
      <c r="A268" s="63" t="s">
        <v>562</v>
      </c>
      <c r="B268" s="64" t="s">
        <v>105</v>
      </c>
      <c r="C268" s="65">
        <v>20302</v>
      </c>
      <c r="D268" s="65"/>
      <c r="E268" s="66" t="s">
        <v>98</v>
      </c>
      <c r="F268" s="113">
        <f>'Gastos 630'!F230+'Gastos 631'!F217</f>
        <v>0</v>
      </c>
      <c r="H268" s="413"/>
      <c r="I268" s="21"/>
      <c r="J268" s="434"/>
      <c r="K268" s="396"/>
      <c r="L268" s="21"/>
    </row>
    <row r="269" spans="1:12" s="130" customFormat="1" ht="12" hidden="1" customHeight="1" x14ac:dyDescent="0.2">
      <c r="A269" s="63" t="s">
        <v>562</v>
      </c>
      <c r="B269" s="64" t="s">
        <v>105</v>
      </c>
      <c r="C269" s="65">
        <v>20303</v>
      </c>
      <c r="D269" s="65"/>
      <c r="E269" s="66" t="s">
        <v>99</v>
      </c>
      <c r="F269" s="113">
        <f>'Gastos 630'!F231+'Gastos 631'!F218</f>
        <v>0</v>
      </c>
      <c r="H269" s="413"/>
      <c r="I269" s="21"/>
      <c r="J269" s="434"/>
      <c r="K269" s="396"/>
      <c r="L269" s="21"/>
    </row>
    <row r="270" spans="1:12" s="130" customFormat="1" ht="12" hidden="1" customHeight="1" x14ac:dyDescent="0.2">
      <c r="A270" s="63" t="s">
        <v>562</v>
      </c>
      <c r="B270" s="64" t="s">
        <v>105</v>
      </c>
      <c r="C270" s="65">
        <v>20304</v>
      </c>
      <c r="D270" s="65"/>
      <c r="E270" s="66" t="s">
        <v>100</v>
      </c>
      <c r="F270" s="113">
        <f>'Gastos 630'!F232+'Gastos 631'!F219</f>
        <v>0</v>
      </c>
      <c r="H270" s="413"/>
      <c r="I270" s="21"/>
      <c r="J270" s="434"/>
      <c r="K270" s="396"/>
      <c r="L270" s="21"/>
    </row>
    <row r="271" spans="1:12" s="130" customFormat="1" ht="12" hidden="1" customHeight="1" x14ac:dyDescent="0.2">
      <c r="A271" s="63" t="s">
        <v>481</v>
      </c>
      <c r="B271" s="64" t="s">
        <v>105</v>
      </c>
      <c r="C271" s="65">
        <v>20301</v>
      </c>
      <c r="D271" s="65"/>
      <c r="E271" s="66" t="s">
        <v>173</v>
      </c>
      <c r="F271" s="113">
        <f>'Gastos 630'!F236+'Gastos 631'!F225</f>
        <v>0</v>
      </c>
      <c r="H271" s="413"/>
      <c r="I271" s="21"/>
      <c r="J271" s="434"/>
      <c r="K271" s="396"/>
      <c r="L271" s="21"/>
    </row>
    <row r="272" spans="1:12" s="130" customFormat="1" ht="12" hidden="1" customHeight="1" x14ac:dyDescent="0.2">
      <c r="A272" s="63" t="s">
        <v>481</v>
      </c>
      <c r="B272" s="64" t="s">
        <v>105</v>
      </c>
      <c r="C272" s="65">
        <v>20302</v>
      </c>
      <c r="D272" s="65"/>
      <c r="E272" s="66" t="s">
        <v>98</v>
      </c>
      <c r="F272" s="113">
        <f>'Gastos 630'!F237+'Gastos 631'!F226</f>
        <v>0</v>
      </c>
      <c r="H272" s="413"/>
      <c r="I272" s="21"/>
      <c r="J272" s="434"/>
      <c r="K272" s="396"/>
      <c r="L272" s="21"/>
    </row>
    <row r="273" spans="1:12" s="130" customFormat="1" ht="12" hidden="1" customHeight="1" x14ac:dyDescent="0.2">
      <c r="A273" s="63" t="s">
        <v>481</v>
      </c>
      <c r="B273" s="64" t="s">
        <v>105</v>
      </c>
      <c r="C273" s="65">
        <v>20303</v>
      </c>
      <c r="D273" s="65"/>
      <c r="E273" s="66" t="s">
        <v>99</v>
      </c>
      <c r="F273" s="113">
        <f>'Gastos 630'!F238+'Gastos 631'!F227</f>
        <v>0</v>
      </c>
      <c r="H273" s="413"/>
      <c r="I273" s="21"/>
      <c r="J273" s="434"/>
      <c r="K273" s="396"/>
      <c r="L273" s="21"/>
    </row>
    <row r="274" spans="1:12" s="130" customFormat="1" ht="12" hidden="1" customHeight="1" x14ac:dyDescent="0.2">
      <c r="A274" s="63" t="s">
        <v>481</v>
      </c>
      <c r="B274" s="64" t="s">
        <v>105</v>
      </c>
      <c r="C274" s="65">
        <v>20304</v>
      </c>
      <c r="D274" s="65"/>
      <c r="E274" s="66" t="s">
        <v>100</v>
      </c>
      <c r="F274" s="113">
        <f>'Gastos 630'!F239+'Gastos 631'!F228</f>
        <v>0</v>
      </c>
      <c r="H274" s="413"/>
      <c r="I274" s="21"/>
      <c r="J274" s="434"/>
      <c r="K274" s="396"/>
      <c r="L274" s="21"/>
    </row>
    <row r="275" spans="1:12" s="130" customFormat="1" ht="12" hidden="1" customHeight="1" x14ac:dyDescent="0.2">
      <c r="A275" s="63" t="s">
        <v>481</v>
      </c>
      <c r="B275" s="64" t="s">
        <v>105</v>
      </c>
      <c r="C275" s="65">
        <v>20305</v>
      </c>
      <c r="D275" s="65"/>
      <c r="E275" s="66" t="s">
        <v>101</v>
      </c>
      <c r="F275" s="113">
        <f>'Gastos 630'!F240+'Gastos 631'!F229</f>
        <v>0</v>
      </c>
      <c r="H275" s="413"/>
      <c r="I275" s="21"/>
      <c r="J275" s="434"/>
      <c r="K275" s="396"/>
      <c r="L275" s="21"/>
    </row>
    <row r="276" spans="1:12" s="130" customFormat="1" ht="12" hidden="1" customHeight="1" x14ac:dyDescent="0.2">
      <c r="A276" s="63" t="s">
        <v>481</v>
      </c>
      <c r="B276" s="64" t="s">
        <v>105</v>
      </c>
      <c r="C276" s="65">
        <v>20306</v>
      </c>
      <c r="D276" s="65"/>
      <c r="E276" s="66" t="s">
        <v>102</v>
      </c>
      <c r="F276" s="113">
        <f>'Gastos 630'!F241+'Gastos 631'!F230</f>
        <v>0</v>
      </c>
      <c r="H276" s="413"/>
      <c r="I276" s="21"/>
      <c r="J276" s="434"/>
      <c r="K276" s="396"/>
      <c r="L276" s="21"/>
    </row>
    <row r="277" spans="1:12" s="130" customFormat="1" ht="12" hidden="1" customHeight="1" x14ac:dyDescent="0.2">
      <c r="A277" s="63" t="s">
        <v>481</v>
      </c>
      <c r="B277" s="64" t="s">
        <v>105</v>
      </c>
      <c r="C277" s="65">
        <v>20399</v>
      </c>
      <c r="D277" s="65"/>
      <c r="E277" s="66" t="s">
        <v>103</v>
      </c>
      <c r="F277" s="113">
        <f>'Gastos 630'!F242+'Gastos 631'!F231</f>
        <v>0</v>
      </c>
      <c r="H277" s="413"/>
      <c r="I277" s="21"/>
      <c r="J277" s="434"/>
      <c r="K277" s="396"/>
      <c r="L277" s="21"/>
    </row>
    <row r="278" spans="1:12" s="130" customFormat="1" ht="11.25" hidden="1" customHeight="1" x14ac:dyDescent="0.2">
      <c r="A278" s="63"/>
      <c r="B278" s="69"/>
      <c r="C278" s="70"/>
      <c r="D278" s="70"/>
      <c r="E278" s="39"/>
      <c r="F278" s="113"/>
      <c r="H278" s="413"/>
      <c r="I278" s="21"/>
      <c r="J278" s="434"/>
      <c r="K278" s="396"/>
      <c r="L278" s="21"/>
    </row>
    <row r="279" spans="1:12" s="130" customFormat="1" ht="9" customHeight="1" x14ac:dyDescent="0.2">
      <c r="A279" s="63"/>
      <c r="B279" s="69" t="s">
        <v>106</v>
      </c>
      <c r="C279" s="70" t="s">
        <v>106</v>
      </c>
      <c r="D279" s="70"/>
      <c r="E279" s="39"/>
      <c r="F279" s="113"/>
      <c r="H279" s="413"/>
      <c r="I279" s="21"/>
      <c r="J279" s="434"/>
      <c r="K279" s="396"/>
      <c r="L279" s="21"/>
    </row>
    <row r="280" spans="1:12" s="130" customFormat="1" ht="11.25" customHeight="1" x14ac:dyDescent="0.2">
      <c r="A280" s="568" t="s">
        <v>250</v>
      </c>
      <c r="B280" s="569"/>
      <c r="C280" s="570"/>
      <c r="D280" s="78"/>
      <c r="E280" s="82" t="s">
        <v>115</v>
      </c>
      <c r="F280" s="117">
        <f>SUM(F281:F289)</f>
        <v>14000000</v>
      </c>
      <c r="H280" s="413"/>
      <c r="I280" s="21"/>
      <c r="J280" s="434"/>
      <c r="K280" s="396"/>
      <c r="L280" s="21"/>
    </row>
    <row r="281" spans="1:12" s="130" customFormat="1" ht="12.75" x14ac:dyDescent="0.2">
      <c r="A281" s="63" t="s">
        <v>480</v>
      </c>
      <c r="B281" s="64" t="s">
        <v>105</v>
      </c>
      <c r="C281" s="65">
        <v>20401</v>
      </c>
      <c r="D281" s="65"/>
      <c r="E281" s="66" t="s">
        <v>116</v>
      </c>
      <c r="F281" s="111">
        <f>'Gastos 630'!F246+'Gastos 631'!F234</f>
        <v>2000000</v>
      </c>
      <c r="H281" s="413"/>
      <c r="I281" s="21"/>
      <c r="J281" s="434"/>
      <c r="K281" s="396"/>
      <c r="L281" s="21"/>
    </row>
    <row r="282" spans="1:12" s="130" customFormat="1" ht="12.75" x14ac:dyDescent="0.2">
      <c r="A282" s="63" t="s">
        <v>480</v>
      </c>
      <c r="B282" s="64" t="s">
        <v>105</v>
      </c>
      <c r="C282" s="65">
        <v>20402</v>
      </c>
      <c r="D282" s="65"/>
      <c r="E282" s="66" t="s">
        <v>117</v>
      </c>
      <c r="F282" s="111">
        <f>'Gastos 630'!F247+'Gastos 631'!F235</f>
        <v>12000000</v>
      </c>
      <c r="H282" s="413"/>
      <c r="I282" s="21"/>
      <c r="J282" s="434"/>
      <c r="K282" s="396"/>
      <c r="L282" s="21"/>
    </row>
    <row r="283" spans="1:12" s="130" customFormat="1" ht="12" hidden="1" customHeight="1" x14ac:dyDescent="0.2">
      <c r="A283" s="63" t="s">
        <v>480</v>
      </c>
      <c r="B283" s="64" t="s">
        <v>105</v>
      </c>
      <c r="C283" s="65">
        <v>20402</v>
      </c>
      <c r="D283" s="65"/>
      <c r="E283" s="66" t="s">
        <v>117</v>
      </c>
      <c r="F283" s="111">
        <v>0</v>
      </c>
      <c r="H283" s="413"/>
      <c r="I283" s="21"/>
      <c r="J283" s="434"/>
      <c r="K283" s="396"/>
      <c r="L283" s="21"/>
    </row>
    <row r="284" spans="1:12" s="130" customFormat="1" ht="12" hidden="1" customHeight="1" x14ac:dyDescent="0.2">
      <c r="A284" s="63" t="s">
        <v>562</v>
      </c>
      <c r="B284" s="64" t="s">
        <v>105</v>
      </c>
      <c r="C284" s="65">
        <v>20401</v>
      </c>
      <c r="D284" s="65"/>
      <c r="E284" s="66" t="s">
        <v>116</v>
      </c>
      <c r="F284" s="111">
        <f>+'Gastos 631'!F238</f>
        <v>0</v>
      </c>
      <c r="H284" s="413"/>
      <c r="I284" s="21"/>
      <c r="J284" s="434"/>
      <c r="K284" s="396"/>
      <c r="L284" s="21"/>
    </row>
    <row r="285" spans="1:12" s="130" customFormat="1" ht="12" hidden="1" customHeight="1" x14ac:dyDescent="0.2">
      <c r="A285" s="63" t="s">
        <v>562</v>
      </c>
      <c r="B285" s="64" t="s">
        <v>105</v>
      </c>
      <c r="C285" s="65">
        <v>20402</v>
      </c>
      <c r="D285" s="65"/>
      <c r="E285" s="66" t="s">
        <v>117</v>
      </c>
      <c r="F285" s="111">
        <f>+'Gastos 631'!F239</f>
        <v>0</v>
      </c>
      <c r="H285" s="413"/>
      <c r="I285" s="21"/>
      <c r="J285" s="434"/>
      <c r="K285" s="396"/>
      <c r="L285" s="21"/>
    </row>
    <row r="286" spans="1:12" s="130" customFormat="1" ht="12" hidden="1" customHeight="1" x14ac:dyDescent="0.2">
      <c r="A286" s="63" t="s">
        <v>593</v>
      </c>
      <c r="B286" s="64" t="s">
        <v>105</v>
      </c>
      <c r="C286" s="65">
        <v>20401</v>
      </c>
      <c r="D286" s="65"/>
      <c r="E286" s="66" t="s">
        <v>116</v>
      </c>
      <c r="F286" s="111">
        <f>'Gastos 630'!F249+'Gastos 631'!F236</f>
        <v>0</v>
      </c>
      <c r="H286" s="413"/>
      <c r="I286" s="21"/>
      <c r="J286" s="434"/>
      <c r="K286" s="396"/>
      <c r="L286" s="21"/>
    </row>
    <row r="287" spans="1:12" s="130" customFormat="1" ht="12" hidden="1" customHeight="1" x14ac:dyDescent="0.2">
      <c r="A287" s="63" t="s">
        <v>593</v>
      </c>
      <c r="B287" s="64" t="s">
        <v>105</v>
      </c>
      <c r="C287" s="65">
        <v>20402</v>
      </c>
      <c r="D287" s="65"/>
      <c r="E287" s="66" t="s">
        <v>117</v>
      </c>
      <c r="F287" s="111">
        <f>'Gastos 630'!F250+'Gastos 631'!F237</f>
        <v>0</v>
      </c>
      <c r="H287" s="413"/>
      <c r="I287" s="21"/>
      <c r="J287" s="434"/>
      <c r="K287" s="396"/>
      <c r="L287" s="21"/>
    </row>
    <row r="288" spans="1:12" s="130" customFormat="1" ht="12" hidden="1" customHeight="1" x14ac:dyDescent="0.2">
      <c r="A288" s="63" t="s">
        <v>481</v>
      </c>
      <c r="B288" s="64" t="s">
        <v>105</v>
      </c>
      <c r="C288" s="65">
        <v>20401</v>
      </c>
      <c r="D288" s="65"/>
      <c r="E288" s="66" t="s">
        <v>116</v>
      </c>
      <c r="F288" s="111">
        <f>'Gastos 630'!F251+'Gastos 631'!F240</f>
        <v>0</v>
      </c>
      <c r="H288" s="413"/>
      <c r="I288" s="21"/>
      <c r="J288" s="434"/>
      <c r="K288" s="396"/>
      <c r="L288" s="21"/>
    </row>
    <row r="289" spans="1:12" s="130" customFormat="1" ht="12" hidden="1" customHeight="1" x14ac:dyDescent="0.2">
      <c r="A289" s="63" t="s">
        <v>481</v>
      </c>
      <c r="B289" s="64" t="s">
        <v>105</v>
      </c>
      <c r="C289" s="65">
        <v>20402</v>
      </c>
      <c r="D289" s="65"/>
      <c r="E289" s="66" t="s">
        <v>117</v>
      </c>
      <c r="F289" s="111">
        <f>'Gastos 630'!F252+'Gastos 631'!F241</f>
        <v>0</v>
      </c>
      <c r="H289" s="413"/>
      <c r="I289" s="21"/>
      <c r="J289" s="434"/>
      <c r="K289" s="396"/>
      <c r="L289" s="21"/>
    </row>
    <row r="290" spans="1:12" s="130" customFormat="1" ht="9" customHeight="1" x14ac:dyDescent="0.2">
      <c r="A290" s="93"/>
      <c r="B290" s="90" t="s">
        <v>106</v>
      </c>
      <c r="C290" s="85" t="s">
        <v>106</v>
      </c>
      <c r="D290" s="91"/>
      <c r="E290" s="36"/>
      <c r="F290" s="121"/>
      <c r="H290" s="413"/>
      <c r="I290" s="21"/>
      <c r="J290" s="434"/>
      <c r="K290" s="396"/>
      <c r="L290" s="21"/>
    </row>
    <row r="291" spans="1:12" s="130" customFormat="1" ht="12" customHeight="1" x14ac:dyDescent="0.2">
      <c r="A291" s="565" t="s">
        <v>252</v>
      </c>
      <c r="B291" s="566"/>
      <c r="C291" s="567"/>
      <c r="D291" s="60"/>
      <c r="E291" s="61" t="s">
        <v>188</v>
      </c>
      <c r="F291" s="110">
        <f>SUM(F292:F335)</f>
        <v>121488312</v>
      </c>
      <c r="H291" s="413"/>
      <c r="I291" s="21"/>
      <c r="J291" s="434"/>
      <c r="K291" s="396"/>
      <c r="L291" s="21"/>
    </row>
    <row r="292" spans="1:12" s="130" customFormat="1" ht="12" customHeight="1" x14ac:dyDescent="0.2">
      <c r="A292" s="63" t="s">
        <v>480</v>
      </c>
      <c r="B292" s="64" t="s">
        <v>105</v>
      </c>
      <c r="C292" s="65">
        <v>29901</v>
      </c>
      <c r="D292" s="65"/>
      <c r="E292" s="66" t="s">
        <v>189</v>
      </c>
      <c r="F292" s="113">
        <f>'Gastos 630'!F255+'Gastos 631'!F244</f>
        <v>10000000</v>
      </c>
      <c r="H292" s="413"/>
      <c r="I292" s="21"/>
      <c r="J292" s="434"/>
      <c r="K292" s="396"/>
      <c r="L292" s="21"/>
    </row>
    <row r="293" spans="1:12" s="130" customFormat="1" ht="12" customHeight="1" x14ac:dyDescent="0.2">
      <c r="A293" s="63" t="s">
        <v>480</v>
      </c>
      <c r="B293" s="64" t="s">
        <v>105</v>
      </c>
      <c r="C293" s="65">
        <v>29902</v>
      </c>
      <c r="D293" s="65"/>
      <c r="E293" s="66" t="s">
        <v>190</v>
      </c>
      <c r="F293" s="113">
        <f>'Gastos 630'!F256+'Gastos 631'!F245</f>
        <v>2000000</v>
      </c>
      <c r="H293" s="414"/>
      <c r="I293" s="21"/>
      <c r="J293" s="434"/>
      <c r="K293" s="396"/>
      <c r="L293" s="21"/>
    </row>
    <row r="294" spans="1:12" s="130" customFormat="1" ht="12" customHeight="1" x14ac:dyDescent="0.2">
      <c r="A294" s="63" t="s">
        <v>480</v>
      </c>
      <c r="B294" s="64" t="s">
        <v>105</v>
      </c>
      <c r="C294" s="65">
        <v>29903</v>
      </c>
      <c r="D294" s="65"/>
      <c r="E294" s="66" t="s">
        <v>191</v>
      </c>
      <c r="F294" s="113">
        <f>'Gastos 630'!F257+'Gastos 631'!F246</f>
        <v>2000000</v>
      </c>
      <c r="H294" s="413"/>
      <c r="I294" s="21"/>
      <c r="J294" s="434"/>
      <c r="K294" s="396"/>
      <c r="L294" s="21"/>
    </row>
    <row r="295" spans="1:12" s="130" customFormat="1" ht="12" customHeight="1" x14ac:dyDescent="0.2">
      <c r="A295" s="63" t="s">
        <v>480</v>
      </c>
      <c r="B295" s="69" t="s">
        <v>105</v>
      </c>
      <c r="C295" s="70">
        <v>29904</v>
      </c>
      <c r="D295" s="70"/>
      <c r="E295" s="102" t="s">
        <v>316</v>
      </c>
      <c r="F295" s="113">
        <f>'Gastos 630'!F258+'Gastos 631'!F247</f>
        <v>3000000</v>
      </c>
      <c r="H295" s="413"/>
      <c r="I295" s="21"/>
      <c r="J295" s="434"/>
      <c r="K295" s="396"/>
      <c r="L295" s="21"/>
    </row>
    <row r="296" spans="1:12" s="130" customFormat="1" ht="12" customHeight="1" x14ac:dyDescent="0.2">
      <c r="A296" s="63" t="s">
        <v>480</v>
      </c>
      <c r="B296" s="64" t="s">
        <v>105</v>
      </c>
      <c r="C296" s="65">
        <v>29905</v>
      </c>
      <c r="D296" s="65"/>
      <c r="E296" s="66" t="s">
        <v>317</v>
      </c>
      <c r="F296" s="113">
        <f>'Gastos 630'!F259+'Gastos 631'!F248</f>
        <v>2000000</v>
      </c>
      <c r="H296" s="413"/>
      <c r="I296" s="21"/>
      <c r="J296" s="434"/>
      <c r="K296" s="396"/>
      <c r="L296" s="21"/>
    </row>
    <row r="297" spans="1:12" s="130" customFormat="1" ht="12" customHeight="1" x14ac:dyDescent="0.2">
      <c r="A297" s="63" t="s">
        <v>480</v>
      </c>
      <c r="B297" s="64" t="s">
        <v>105</v>
      </c>
      <c r="C297" s="65">
        <v>29906</v>
      </c>
      <c r="D297" s="65"/>
      <c r="E297" s="66" t="s">
        <v>318</v>
      </c>
      <c r="F297" s="113">
        <f>'Gastos 630'!F260+'Gastos 631'!F249</f>
        <v>2000000</v>
      </c>
      <c r="H297" s="413"/>
      <c r="I297" s="21"/>
      <c r="J297" s="434"/>
      <c r="K297" s="396"/>
      <c r="L297" s="21"/>
    </row>
    <row r="298" spans="1:12" s="130" customFormat="1" ht="12" customHeight="1" x14ac:dyDescent="0.2">
      <c r="A298" s="63" t="s">
        <v>480</v>
      </c>
      <c r="B298" s="64" t="s">
        <v>105</v>
      </c>
      <c r="C298" s="65">
        <v>29907</v>
      </c>
      <c r="D298" s="65"/>
      <c r="E298" s="66" t="s">
        <v>319</v>
      </c>
      <c r="F298" s="113">
        <f>'Gastos 630'!F261+'Gastos 631'!F250</f>
        <v>2000000</v>
      </c>
      <c r="H298" s="413"/>
      <c r="I298" s="21"/>
      <c r="J298" s="434"/>
      <c r="K298" s="396"/>
      <c r="L298" s="21"/>
    </row>
    <row r="299" spans="1:12" s="130" customFormat="1" ht="12" customHeight="1" x14ac:dyDescent="0.2">
      <c r="A299" s="63" t="s">
        <v>480</v>
      </c>
      <c r="B299" s="64" t="s">
        <v>105</v>
      </c>
      <c r="C299" s="65">
        <v>29999</v>
      </c>
      <c r="D299" s="65"/>
      <c r="E299" s="66" t="s">
        <v>320</v>
      </c>
      <c r="F299" s="113">
        <f>'Gastos 630'!F262+'Gastos 631'!F251</f>
        <v>2000000</v>
      </c>
      <c r="H299" s="413"/>
      <c r="I299" s="21"/>
      <c r="J299" s="434"/>
      <c r="K299" s="396"/>
      <c r="L299" s="21"/>
    </row>
    <row r="300" spans="1:12" s="130" customFormat="1" ht="12" customHeight="1" x14ac:dyDescent="0.2">
      <c r="A300" s="63" t="s">
        <v>482</v>
      </c>
      <c r="B300" s="64">
        <v>1120</v>
      </c>
      <c r="C300" s="65">
        <v>29902</v>
      </c>
      <c r="D300" s="65"/>
      <c r="E300" s="66" t="s">
        <v>190</v>
      </c>
      <c r="F300" s="113">
        <f>'Gastos 630'!F263+'Gastos 631'!F252</f>
        <v>7200000</v>
      </c>
      <c r="H300" s="413"/>
      <c r="I300" s="21"/>
      <c r="J300" s="434"/>
      <c r="K300" s="396"/>
      <c r="L300" s="21"/>
    </row>
    <row r="301" spans="1:12" s="130" customFormat="1" ht="12" customHeight="1" x14ac:dyDescent="0.2">
      <c r="A301" s="63" t="s">
        <v>482</v>
      </c>
      <c r="B301" s="64" t="s">
        <v>105</v>
      </c>
      <c r="C301" s="65">
        <v>29904</v>
      </c>
      <c r="D301" s="65"/>
      <c r="E301" s="66" t="s">
        <v>316</v>
      </c>
      <c r="F301" s="113">
        <f>+'Gastos 631'!F266</f>
        <v>5000000</v>
      </c>
      <c r="H301" s="413"/>
      <c r="I301" s="21"/>
      <c r="J301" s="434"/>
      <c r="K301" s="396"/>
      <c r="L301" s="21"/>
    </row>
    <row r="302" spans="1:12" s="130" customFormat="1" ht="12" customHeight="1" x14ac:dyDescent="0.2">
      <c r="A302" s="63" t="s">
        <v>482</v>
      </c>
      <c r="B302" s="64" t="s">
        <v>105</v>
      </c>
      <c r="C302" s="65">
        <v>29906</v>
      </c>
      <c r="D302" s="65"/>
      <c r="E302" s="66" t="s">
        <v>318</v>
      </c>
      <c r="F302" s="113">
        <f>'Gastos 630'!F264+'Gastos 631'!F253</f>
        <v>6280000</v>
      </c>
      <c r="H302" s="413"/>
      <c r="I302" s="21"/>
      <c r="J302" s="434"/>
      <c r="K302" s="396"/>
      <c r="L302" s="21"/>
    </row>
    <row r="303" spans="1:12" s="130" customFormat="1" ht="12" customHeight="1" x14ac:dyDescent="0.2">
      <c r="A303" s="63" t="s">
        <v>482</v>
      </c>
      <c r="B303" s="64" t="s">
        <v>105</v>
      </c>
      <c r="C303" s="65">
        <v>29999</v>
      </c>
      <c r="D303" s="65"/>
      <c r="E303" s="66" t="s">
        <v>320</v>
      </c>
      <c r="F303" s="113">
        <f>'Gastos 630'!F265+'Gastos 631'!F254</f>
        <v>600000</v>
      </c>
      <c r="H303" s="413"/>
      <c r="I303" s="21"/>
      <c r="J303" s="434"/>
      <c r="K303" s="396"/>
      <c r="L303" s="21"/>
    </row>
    <row r="304" spans="1:12" s="130" customFormat="1" ht="12" customHeight="1" x14ac:dyDescent="0.2">
      <c r="A304" s="63" t="s">
        <v>482</v>
      </c>
      <c r="B304" s="64" t="s">
        <v>105</v>
      </c>
      <c r="C304" s="65">
        <v>29999</v>
      </c>
      <c r="D304" s="65"/>
      <c r="E304" s="66" t="s">
        <v>320</v>
      </c>
      <c r="F304" s="113">
        <f>+'Gastos 631'!F267</f>
        <v>250000</v>
      </c>
      <c r="H304" s="413"/>
      <c r="I304" s="21"/>
      <c r="J304" s="434"/>
      <c r="K304" s="396"/>
      <c r="L304" s="21"/>
    </row>
    <row r="305" spans="1:12" s="130" customFormat="1" ht="12" customHeight="1" x14ac:dyDescent="0.2">
      <c r="A305" s="63" t="s">
        <v>562</v>
      </c>
      <c r="B305" s="64" t="s">
        <v>105</v>
      </c>
      <c r="C305" s="65">
        <v>29901</v>
      </c>
      <c r="D305" s="65"/>
      <c r="E305" s="66" t="s">
        <v>189</v>
      </c>
      <c r="F305" s="113">
        <f>+'Gastos 631'!F259</f>
        <v>1000000</v>
      </c>
      <c r="H305" s="413"/>
      <c r="I305" s="21"/>
      <c r="J305" s="434"/>
      <c r="K305" s="396"/>
      <c r="L305" s="21"/>
    </row>
    <row r="306" spans="1:12" s="130" customFormat="1" ht="12" hidden="1" customHeight="1" x14ac:dyDescent="0.2">
      <c r="A306" s="63" t="s">
        <v>562</v>
      </c>
      <c r="B306" s="64">
        <v>1120</v>
      </c>
      <c r="C306" s="65">
        <v>29902</v>
      </c>
      <c r="D306" s="65"/>
      <c r="E306" s="66" t="s">
        <v>190</v>
      </c>
      <c r="F306" s="113">
        <v>0</v>
      </c>
      <c r="H306" s="413"/>
      <c r="I306" s="21"/>
      <c r="J306" s="434"/>
      <c r="K306" s="396"/>
      <c r="L306" s="21"/>
    </row>
    <row r="307" spans="1:12" s="130" customFormat="1" ht="12" customHeight="1" x14ac:dyDescent="0.2">
      <c r="A307" s="63" t="s">
        <v>562</v>
      </c>
      <c r="B307" s="64" t="s">
        <v>105</v>
      </c>
      <c r="C307" s="65">
        <v>29903</v>
      </c>
      <c r="D307" s="65"/>
      <c r="E307" s="66" t="s">
        <v>191</v>
      </c>
      <c r="F307" s="113">
        <f>+'Gastos 631'!F261</f>
        <v>1000000</v>
      </c>
      <c r="H307" s="413"/>
      <c r="I307" s="21"/>
      <c r="J307" s="434"/>
      <c r="K307" s="396"/>
      <c r="L307" s="21"/>
    </row>
    <row r="308" spans="1:12" s="130" customFormat="1" ht="12" customHeight="1" x14ac:dyDescent="0.2">
      <c r="A308" s="63" t="s">
        <v>562</v>
      </c>
      <c r="B308" s="64" t="s">
        <v>105</v>
      </c>
      <c r="C308" s="65">
        <v>29904</v>
      </c>
      <c r="D308" s="65"/>
      <c r="E308" s="66" t="s">
        <v>316</v>
      </c>
      <c r="F308" s="113">
        <f>+'Gastos 630'!F266</f>
        <v>9856000</v>
      </c>
      <c r="H308" s="413"/>
      <c r="I308" s="21"/>
      <c r="J308" s="434"/>
      <c r="K308" s="396"/>
      <c r="L308" s="21"/>
    </row>
    <row r="309" spans="1:12" s="130" customFormat="1" ht="12" customHeight="1" x14ac:dyDescent="0.2">
      <c r="A309" s="63" t="s">
        <v>562</v>
      </c>
      <c r="B309" s="64" t="s">
        <v>105</v>
      </c>
      <c r="C309" s="65">
        <v>29904</v>
      </c>
      <c r="D309" s="65"/>
      <c r="E309" s="66" t="s">
        <v>316</v>
      </c>
      <c r="F309" s="113">
        <f>+'Gastos 631'!F262</f>
        <v>1000000</v>
      </c>
      <c r="H309" s="413"/>
      <c r="I309" s="21"/>
      <c r="J309" s="434"/>
      <c r="K309" s="396"/>
      <c r="L309" s="21"/>
    </row>
    <row r="310" spans="1:12" s="130" customFormat="1" ht="12" hidden="1" customHeight="1" x14ac:dyDescent="0.2">
      <c r="A310" s="63" t="s">
        <v>562</v>
      </c>
      <c r="B310" s="64" t="s">
        <v>105</v>
      </c>
      <c r="C310" s="65">
        <v>29905</v>
      </c>
      <c r="D310" s="65"/>
      <c r="E310" s="66" t="s">
        <v>317</v>
      </c>
      <c r="F310" s="113">
        <f>+'Gastos 631'!F263</f>
        <v>0</v>
      </c>
      <c r="H310" s="413"/>
      <c r="I310" s="21"/>
      <c r="J310" s="434"/>
      <c r="K310" s="396"/>
      <c r="L310" s="21"/>
    </row>
    <row r="311" spans="1:12" s="130" customFormat="1" ht="12" customHeight="1" x14ac:dyDescent="0.2">
      <c r="A311" s="63" t="s">
        <v>562</v>
      </c>
      <c r="B311" s="64" t="s">
        <v>105</v>
      </c>
      <c r="C311" s="65">
        <v>29905</v>
      </c>
      <c r="D311" s="65"/>
      <c r="E311" s="66" t="s">
        <v>317</v>
      </c>
      <c r="F311" s="113">
        <f>+'Gastos 630'!F267</f>
        <v>517440</v>
      </c>
      <c r="H311" s="413"/>
      <c r="I311" s="21"/>
      <c r="J311" s="434">
        <v>45192612</v>
      </c>
      <c r="K311" s="396"/>
      <c r="L311" s="21"/>
    </row>
    <row r="312" spans="1:12" s="130" customFormat="1" ht="12" customHeight="1" x14ac:dyDescent="0.2">
      <c r="A312" s="63" t="s">
        <v>562</v>
      </c>
      <c r="B312" s="64" t="s">
        <v>105</v>
      </c>
      <c r="C312" s="65">
        <v>29907</v>
      </c>
      <c r="D312" s="65"/>
      <c r="E312" s="66" t="s">
        <v>319</v>
      </c>
      <c r="F312" s="113">
        <f>+'Gastos 631'!F264</f>
        <v>500000</v>
      </c>
      <c r="H312" s="413"/>
      <c r="I312" s="21"/>
      <c r="J312" s="434"/>
      <c r="K312" s="396"/>
      <c r="L312" s="21"/>
    </row>
    <row r="313" spans="1:12" s="130" customFormat="1" ht="12" customHeight="1" x14ac:dyDescent="0.2">
      <c r="A313" s="63" t="s">
        <v>562</v>
      </c>
      <c r="B313" s="64" t="s">
        <v>105</v>
      </c>
      <c r="C313" s="65">
        <v>29999</v>
      </c>
      <c r="D313" s="65"/>
      <c r="E313" s="66" t="s">
        <v>320</v>
      </c>
      <c r="F313" s="113">
        <f>+'Gastos 631'!F265</f>
        <v>500000</v>
      </c>
      <c r="H313" s="413"/>
      <c r="I313" s="21"/>
      <c r="J313" s="434"/>
      <c r="K313" s="396"/>
      <c r="L313" s="21"/>
    </row>
    <row r="314" spans="1:12" s="130" customFormat="1" ht="12" hidden="1" customHeight="1" x14ac:dyDescent="0.2">
      <c r="A314" s="63" t="s">
        <v>593</v>
      </c>
      <c r="B314" s="64" t="s">
        <v>105</v>
      </c>
      <c r="C314" s="65">
        <v>29901</v>
      </c>
      <c r="D314" s="65"/>
      <c r="E314" s="66" t="s">
        <v>189</v>
      </c>
      <c r="F314" s="113">
        <f>'Gastos 630'!F268</f>
        <v>0</v>
      </c>
      <c r="H314" s="413"/>
      <c r="I314" s="21"/>
      <c r="J314" s="434"/>
      <c r="K314" s="396"/>
      <c r="L314" s="21"/>
    </row>
    <row r="315" spans="1:12" s="130" customFormat="1" ht="12" hidden="1" customHeight="1" x14ac:dyDescent="0.2">
      <c r="A315" s="63" t="s">
        <v>593</v>
      </c>
      <c r="B315" s="64" t="s">
        <v>105</v>
      </c>
      <c r="C315" s="65">
        <v>29902</v>
      </c>
      <c r="D315" s="65"/>
      <c r="E315" s="66" t="s">
        <v>190</v>
      </c>
      <c r="F315" s="113">
        <f>'Gastos 630'!F269</f>
        <v>0</v>
      </c>
      <c r="H315" s="413"/>
      <c r="I315" s="21"/>
      <c r="J315" s="434"/>
      <c r="K315" s="396"/>
      <c r="L315" s="21"/>
    </row>
    <row r="316" spans="1:12" s="130" customFormat="1" ht="12" hidden="1" customHeight="1" x14ac:dyDescent="0.2">
      <c r="A316" s="63" t="s">
        <v>593</v>
      </c>
      <c r="B316" s="64" t="s">
        <v>105</v>
      </c>
      <c r="C316" s="65">
        <v>29903</v>
      </c>
      <c r="D316" s="65"/>
      <c r="E316" s="66" t="s">
        <v>191</v>
      </c>
      <c r="F316" s="113">
        <f>'Gastos 630'!F270</f>
        <v>0</v>
      </c>
      <c r="H316" s="413"/>
      <c r="I316" s="21"/>
      <c r="J316" s="434"/>
      <c r="K316" s="396"/>
      <c r="L316" s="21"/>
    </row>
    <row r="317" spans="1:12" s="130" customFormat="1" ht="12" hidden="1" customHeight="1" x14ac:dyDescent="0.2">
      <c r="A317" s="63" t="s">
        <v>593</v>
      </c>
      <c r="B317" s="64" t="s">
        <v>105</v>
      </c>
      <c r="C317" s="65">
        <v>29904</v>
      </c>
      <c r="D317" s="65"/>
      <c r="E317" s="66" t="s">
        <v>316</v>
      </c>
      <c r="F317" s="113">
        <f>'Gastos 630'!F271</f>
        <v>0</v>
      </c>
      <c r="H317" s="413"/>
      <c r="I317" s="21"/>
      <c r="J317" s="434"/>
      <c r="K317" s="396"/>
      <c r="L317" s="21"/>
    </row>
    <row r="318" spans="1:12" s="130" customFormat="1" ht="12" hidden="1" customHeight="1" x14ac:dyDescent="0.2">
      <c r="A318" s="63" t="s">
        <v>593</v>
      </c>
      <c r="B318" s="64" t="s">
        <v>105</v>
      </c>
      <c r="C318" s="65">
        <v>29905</v>
      </c>
      <c r="D318" s="65"/>
      <c r="E318" s="66" t="s">
        <v>317</v>
      </c>
      <c r="F318" s="113">
        <f>'Gastos 630'!F272</f>
        <v>0</v>
      </c>
      <c r="H318" s="413"/>
      <c r="I318" s="21"/>
      <c r="J318" s="434"/>
      <c r="K318" s="396"/>
      <c r="L318" s="21"/>
    </row>
    <row r="319" spans="1:12" s="130" customFormat="1" ht="12" hidden="1" customHeight="1" x14ac:dyDescent="0.2">
      <c r="A319" s="63" t="s">
        <v>593</v>
      </c>
      <c r="B319" s="64" t="s">
        <v>105</v>
      </c>
      <c r="C319" s="65">
        <v>29906</v>
      </c>
      <c r="D319" s="65"/>
      <c r="E319" s="66" t="s">
        <v>318</v>
      </c>
      <c r="F319" s="113">
        <f>'Gastos 630'!F273</f>
        <v>0</v>
      </c>
      <c r="H319" s="413"/>
      <c r="I319" s="21"/>
      <c r="J319" s="434"/>
      <c r="K319" s="396"/>
      <c r="L319" s="21"/>
    </row>
    <row r="320" spans="1:12" s="130" customFormat="1" ht="12" hidden="1" customHeight="1" x14ac:dyDescent="0.2">
      <c r="A320" s="63" t="s">
        <v>593</v>
      </c>
      <c r="B320" s="64" t="s">
        <v>105</v>
      </c>
      <c r="C320" s="65">
        <v>29907</v>
      </c>
      <c r="D320" s="65"/>
      <c r="E320" s="66" t="s">
        <v>319</v>
      </c>
      <c r="F320" s="113">
        <f>'Gastos 630'!F274</f>
        <v>0</v>
      </c>
      <c r="H320" s="413"/>
      <c r="I320" s="21"/>
      <c r="J320" s="434"/>
      <c r="K320" s="396"/>
      <c r="L320" s="21"/>
    </row>
    <row r="321" spans="1:12" s="130" customFormat="1" ht="12" hidden="1" customHeight="1" x14ac:dyDescent="0.2">
      <c r="A321" s="63" t="s">
        <v>593</v>
      </c>
      <c r="B321" s="64" t="s">
        <v>105</v>
      </c>
      <c r="C321" s="65">
        <v>29999</v>
      </c>
      <c r="D321" s="65"/>
      <c r="E321" s="66" t="s">
        <v>320</v>
      </c>
      <c r="F321" s="113">
        <f>'Gastos 630'!F275</f>
        <v>0</v>
      </c>
      <c r="H321" s="413"/>
      <c r="I321" s="21"/>
      <c r="J321" s="434"/>
      <c r="K321" s="396"/>
      <c r="L321" s="21"/>
    </row>
    <row r="322" spans="1:12" s="130" customFormat="1" ht="12" hidden="1" customHeight="1" x14ac:dyDescent="0.2">
      <c r="A322" s="63" t="s">
        <v>624</v>
      </c>
      <c r="B322" s="64" t="s">
        <v>105</v>
      </c>
      <c r="C322" s="65">
        <v>29903</v>
      </c>
      <c r="D322" s="65"/>
      <c r="E322" s="66" t="s">
        <v>191</v>
      </c>
      <c r="F322" s="113">
        <f>+'Gastos 631'!F268</f>
        <v>0</v>
      </c>
      <c r="H322" s="413"/>
      <c r="I322" s="21"/>
      <c r="J322" s="434"/>
      <c r="K322" s="396"/>
      <c r="L322" s="21"/>
    </row>
    <row r="323" spans="1:12" s="130" customFormat="1" ht="12" hidden="1" customHeight="1" x14ac:dyDescent="0.2">
      <c r="A323" s="63" t="s">
        <v>481</v>
      </c>
      <c r="B323" s="64" t="s">
        <v>105</v>
      </c>
      <c r="C323" s="65">
        <v>29901</v>
      </c>
      <c r="D323" s="65"/>
      <c r="E323" s="66" t="s">
        <v>189</v>
      </c>
      <c r="F323" s="113">
        <f>'Gastos 630'!F277+'Gastos 631'!F269</f>
        <v>0</v>
      </c>
      <c r="H323" s="413"/>
      <c r="I323" s="21"/>
      <c r="J323" s="434"/>
      <c r="K323" s="396"/>
      <c r="L323" s="21"/>
    </row>
    <row r="324" spans="1:12" s="130" customFormat="1" ht="12" hidden="1" customHeight="1" x14ac:dyDescent="0.2">
      <c r="A324" s="63" t="s">
        <v>481</v>
      </c>
      <c r="B324" s="64" t="s">
        <v>105</v>
      </c>
      <c r="C324" s="65">
        <v>29902</v>
      </c>
      <c r="D324" s="65"/>
      <c r="E324" s="66" t="s">
        <v>190</v>
      </c>
      <c r="F324" s="113">
        <f>'Gastos 630'!F278+'Gastos 631'!F270</f>
        <v>0</v>
      </c>
      <c r="H324" s="413"/>
      <c r="I324" s="21"/>
      <c r="J324" s="434"/>
      <c r="K324" s="396"/>
      <c r="L324" s="21"/>
    </row>
    <row r="325" spans="1:12" s="130" customFormat="1" ht="12" hidden="1" customHeight="1" x14ac:dyDescent="0.2">
      <c r="A325" s="63" t="s">
        <v>481</v>
      </c>
      <c r="B325" s="64" t="s">
        <v>105</v>
      </c>
      <c r="C325" s="65">
        <v>29903</v>
      </c>
      <c r="D325" s="65"/>
      <c r="E325" s="66" t="s">
        <v>191</v>
      </c>
      <c r="F325" s="113">
        <f>'Gastos 630'!F279+'Gastos 631'!F271</f>
        <v>0</v>
      </c>
      <c r="H325" s="413"/>
      <c r="I325" s="21"/>
      <c r="J325" s="434"/>
      <c r="K325" s="396"/>
      <c r="L325" s="21"/>
    </row>
    <row r="326" spans="1:12" s="130" customFormat="1" ht="12" hidden="1" customHeight="1" x14ac:dyDescent="0.2">
      <c r="A326" s="63" t="s">
        <v>481</v>
      </c>
      <c r="B326" s="64" t="s">
        <v>105</v>
      </c>
      <c r="C326" s="65">
        <v>29905</v>
      </c>
      <c r="D326" s="65"/>
      <c r="E326" s="66" t="s">
        <v>317</v>
      </c>
      <c r="F326" s="113">
        <f>'Gastos 630'!F280+'Gastos 631'!F272</f>
        <v>0</v>
      </c>
      <c r="H326" s="413"/>
      <c r="I326" s="21"/>
      <c r="J326" s="434"/>
      <c r="K326" s="396"/>
      <c r="L326" s="21"/>
    </row>
    <row r="327" spans="1:12" s="130" customFormat="1" ht="12" hidden="1" customHeight="1" x14ac:dyDescent="0.2">
      <c r="A327" s="63" t="s">
        <v>481</v>
      </c>
      <c r="B327" s="64" t="s">
        <v>105</v>
      </c>
      <c r="C327" s="65">
        <v>29906</v>
      </c>
      <c r="D327" s="65"/>
      <c r="E327" s="66" t="s">
        <v>318</v>
      </c>
      <c r="F327" s="113">
        <f>'Gastos 630'!F281+'Gastos 631'!F273</f>
        <v>0</v>
      </c>
      <c r="H327" s="413"/>
      <c r="I327" s="21"/>
      <c r="J327" s="434"/>
      <c r="K327" s="396"/>
      <c r="L327" s="21"/>
    </row>
    <row r="328" spans="1:12" s="130" customFormat="1" ht="12" hidden="1" customHeight="1" x14ac:dyDescent="0.2">
      <c r="A328" s="63" t="s">
        <v>481</v>
      </c>
      <c r="B328" s="64" t="s">
        <v>105</v>
      </c>
      <c r="C328" s="65">
        <v>29907</v>
      </c>
      <c r="D328" s="65"/>
      <c r="E328" s="66" t="s">
        <v>319</v>
      </c>
      <c r="F328" s="113">
        <f>'Gastos 630'!F282+'Gastos 631'!F274</f>
        <v>0</v>
      </c>
      <c r="H328" s="413"/>
      <c r="I328" s="21"/>
      <c r="J328" s="434"/>
      <c r="K328" s="396"/>
      <c r="L328" s="21"/>
    </row>
    <row r="329" spans="1:12" s="130" customFormat="1" ht="12" hidden="1" customHeight="1" x14ac:dyDescent="0.2">
      <c r="A329" s="63" t="s">
        <v>481</v>
      </c>
      <c r="B329" s="64" t="s">
        <v>105</v>
      </c>
      <c r="C329" s="65">
        <v>29999</v>
      </c>
      <c r="D329" s="65"/>
      <c r="E329" s="66" t="s">
        <v>320</v>
      </c>
      <c r="F329" s="113">
        <f>'Gastos 630'!F283+'Gastos 631'!F275</f>
        <v>0</v>
      </c>
      <c r="H329" s="413"/>
      <c r="I329" s="21"/>
      <c r="J329" s="434"/>
      <c r="K329" s="396"/>
      <c r="L329" s="21"/>
    </row>
    <row r="330" spans="1:12" s="130" customFormat="1" ht="12" hidden="1" customHeight="1" x14ac:dyDescent="0.2">
      <c r="A330" s="63" t="s">
        <v>483</v>
      </c>
      <c r="B330" s="64" t="s">
        <v>105</v>
      </c>
      <c r="C330" s="65">
        <v>29901</v>
      </c>
      <c r="D330" s="65"/>
      <c r="E330" s="66" t="s">
        <v>189</v>
      </c>
      <c r="F330" s="113">
        <f>+'Gastos 631'!F276</f>
        <v>0</v>
      </c>
      <c r="H330" s="413"/>
      <c r="I330" s="21"/>
      <c r="J330" s="434"/>
      <c r="K330" s="396"/>
      <c r="L330" s="21"/>
    </row>
    <row r="331" spans="1:12" s="130" customFormat="1" ht="12" customHeight="1" x14ac:dyDescent="0.2">
      <c r="A331" s="63" t="s">
        <v>483</v>
      </c>
      <c r="B331" s="64" t="s">
        <v>105</v>
      </c>
      <c r="C331" s="65">
        <v>29902</v>
      </c>
      <c r="D331" s="65"/>
      <c r="E331" s="66" t="s">
        <v>190</v>
      </c>
      <c r="F331" s="113">
        <f>+'Gastos 631'!F277</f>
        <v>62784872</v>
      </c>
      <c r="H331" s="413"/>
      <c r="I331" s="21"/>
      <c r="J331" s="434"/>
      <c r="K331" s="396"/>
      <c r="L331" s="21"/>
    </row>
    <row r="332" spans="1:12" s="130" customFormat="1" ht="12" hidden="1" customHeight="1" x14ac:dyDescent="0.2">
      <c r="A332" s="63" t="s">
        <v>483</v>
      </c>
      <c r="B332" s="64" t="s">
        <v>105</v>
      </c>
      <c r="C332" s="65">
        <v>29903</v>
      </c>
      <c r="D332" s="65"/>
      <c r="E332" s="66" t="s">
        <v>191</v>
      </c>
      <c r="F332" s="113">
        <f>+'Gastos 631'!F278</f>
        <v>0</v>
      </c>
      <c r="H332" s="413"/>
      <c r="I332" s="21"/>
      <c r="J332" s="434"/>
      <c r="K332" s="396"/>
      <c r="L332" s="21"/>
    </row>
    <row r="333" spans="1:12" s="130" customFormat="1" ht="12" hidden="1" customHeight="1" x14ac:dyDescent="0.2">
      <c r="A333" s="63" t="s">
        <v>483</v>
      </c>
      <c r="B333" s="64" t="s">
        <v>105</v>
      </c>
      <c r="C333" s="65">
        <v>29904</v>
      </c>
      <c r="D333" s="65"/>
      <c r="E333" s="66" t="s">
        <v>316</v>
      </c>
      <c r="F333" s="113">
        <f>+'Gastos 631'!F279</f>
        <v>0</v>
      </c>
      <c r="H333" s="413">
        <f>+F333+F317+F309</f>
        <v>1000000</v>
      </c>
      <c r="I333" s="21"/>
      <c r="J333" s="434">
        <f>+H333/1000</f>
        <v>1000</v>
      </c>
      <c r="K333" s="396"/>
      <c r="L333" s="21"/>
    </row>
    <row r="334" spans="1:12" s="130" customFormat="1" ht="12" hidden="1" customHeight="1" x14ac:dyDescent="0.2">
      <c r="A334" s="63" t="s">
        <v>483</v>
      </c>
      <c r="B334" s="64" t="s">
        <v>105</v>
      </c>
      <c r="C334" s="65">
        <v>29907</v>
      </c>
      <c r="D334" s="65"/>
      <c r="E334" s="66" t="s">
        <v>319</v>
      </c>
      <c r="F334" s="113">
        <f>'Gastos 630'!F284+'Gastos 631'!F280</f>
        <v>0</v>
      </c>
      <c r="H334" s="413"/>
      <c r="I334" s="21"/>
      <c r="J334" s="434"/>
      <c r="K334" s="413"/>
      <c r="L334" s="21"/>
    </row>
    <row r="335" spans="1:12" s="130" customFormat="1" ht="12" hidden="1" customHeight="1" x14ac:dyDescent="0.2">
      <c r="A335" s="63" t="s">
        <v>483</v>
      </c>
      <c r="B335" s="64" t="s">
        <v>105</v>
      </c>
      <c r="C335" s="65">
        <v>29999</v>
      </c>
      <c r="D335" s="65"/>
      <c r="E335" s="66" t="s">
        <v>320</v>
      </c>
      <c r="F335" s="113">
        <f>'Gastos 631'!F281</f>
        <v>0</v>
      </c>
      <c r="H335" s="413"/>
      <c r="I335" s="21"/>
      <c r="J335" s="434"/>
      <c r="K335" s="413"/>
      <c r="L335" s="21"/>
    </row>
    <row r="336" spans="1:12" s="130" customFormat="1" ht="9" customHeight="1" thickBot="1" x14ac:dyDescent="0.25">
      <c r="A336" s="93"/>
      <c r="B336" s="90"/>
      <c r="C336" s="85"/>
      <c r="D336" s="91"/>
      <c r="E336" s="36"/>
      <c r="F336" s="121"/>
      <c r="H336" s="413"/>
      <c r="I336" s="21"/>
      <c r="J336" s="434"/>
      <c r="K336" s="413"/>
      <c r="L336" s="21"/>
    </row>
    <row r="337" spans="1:12" ht="18" customHeight="1" thickBot="1" x14ac:dyDescent="0.25">
      <c r="A337" s="562">
        <v>5</v>
      </c>
      <c r="B337" s="563"/>
      <c r="C337" s="564"/>
      <c r="D337" s="74"/>
      <c r="E337" s="275" t="s">
        <v>301</v>
      </c>
      <c r="F337" s="276">
        <f>+F339+F386+F399</f>
        <v>3782712560</v>
      </c>
      <c r="H337" s="439" t="s">
        <v>633</v>
      </c>
      <c r="I337" s="411">
        <f>F337/F438</f>
        <v>0.46232662422633897</v>
      </c>
      <c r="J337" s="434">
        <f>+F337/1000</f>
        <v>3782712.56</v>
      </c>
      <c r="K337" s="416"/>
    </row>
    <row r="338" spans="1:12" s="130" customFormat="1" ht="9" customHeight="1" x14ac:dyDescent="0.2">
      <c r="A338" s="93"/>
      <c r="B338" s="90" t="s">
        <v>106</v>
      </c>
      <c r="C338" s="85" t="s">
        <v>106</v>
      </c>
      <c r="D338" s="91"/>
      <c r="E338" s="36"/>
      <c r="F338" s="121"/>
      <c r="H338" s="413"/>
      <c r="I338" s="21"/>
      <c r="J338" s="434"/>
      <c r="K338" s="413"/>
      <c r="L338" s="21"/>
    </row>
    <row r="339" spans="1:12" ht="12" customHeight="1" x14ac:dyDescent="0.2">
      <c r="A339" s="541" t="s">
        <v>260</v>
      </c>
      <c r="B339" s="542"/>
      <c r="C339" s="543"/>
      <c r="D339" s="68"/>
      <c r="E339" s="61" t="s">
        <v>179</v>
      </c>
      <c r="F339" s="110">
        <f>SUM(F340:F385)</f>
        <v>251712560</v>
      </c>
      <c r="H339" s="413">
        <f>+F339/1000</f>
        <v>251712.56</v>
      </c>
      <c r="I339" s="75"/>
    </row>
    <row r="340" spans="1:12" ht="12" hidden="1" customHeight="1" x14ac:dyDescent="0.2">
      <c r="A340" s="63" t="s">
        <v>480</v>
      </c>
      <c r="B340" s="69" t="s">
        <v>107</v>
      </c>
      <c r="C340" s="70">
        <v>50101</v>
      </c>
      <c r="D340" s="70"/>
      <c r="E340" s="66" t="s">
        <v>180</v>
      </c>
      <c r="F340" s="111">
        <f>'Gastos 630'!F290+'Gastos 631'!F286</f>
        <v>0</v>
      </c>
      <c r="I340" s="75"/>
    </row>
    <row r="341" spans="1:12" ht="12" customHeight="1" x14ac:dyDescent="0.2">
      <c r="A341" s="63" t="s">
        <v>480</v>
      </c>
      <c r="B341" s="69" t="s">
        <v>107</v>
      </c>
      <c r="C341" s="70">
        <v>50103</v>
      </c>
      <c r="D341" s="70"/>
      <c r="E341" s="39" t="s">
        <v>182</v>
      </c>
      <c r="F341" s="111">
        <f>'Gastos 630'!F291+'Gastos 631'!F287</f>
        <v>20000000</v>
      </c>
      <c r="I341" s="75"/>
    </row>
    <row r="342" spans="1:12" ht="12" customHeight="1" x14ac:dyDescent="0.2">
      <c r="A342" s="63" t="s">
        <v>480</v>
      </c>
      <c r="B342" s="69" t="s">
        <v>107</v>
      </c>
      <c r="C342" s="70">
        <v>50104</v>
      </c>
      <c r="D342" s="70"/>
      <c r="E342" s="39" t="s">
        <v>183</v>
      </c>
      <c r="F342" s="111">
        <f>'Gastos 630'!F292+'Gastos 631'!F288</f>
        <v>20000000</v>
      </c>
      <c r="I342" s="75"/>
    </row>
    <row r="343" spans="1:12" s="155" customFormat="1" ht="12" customHeight="1" x14ac:dyDescent="0.2">
      <c r="A343" s="63" t="s">
        <v>480</v>
      </c>
      <c r="B343" s="149" t="s">
        <v>107</v>
      </c>
      <c r="C343" s="150">
        <v>50105</v>
      </c>
      <c r="D343" s="150"/>
      <c r="E343" s="151" t="s">
        <v>307</v>
      </c>
      <c r="F343" s="111">
        <f>'Gastos 630'!F293+'Gastos 631'!F289</f>
        <v>20000000</v>
      </c>
      <c r="G343" s="153"/>
      <c r="H343" s="418"/>
      <c r="I343" s="154"/>
      <c r="J343" s="444"/>
      <c r="K343" s="418"/>
    </row>
    <row r="344" spans="1:12" ht="12" customHeight="1" x14ac:dyDescent="0.2">
      <c r="A344" s="63" t="s">
        <v>480</v>
      </c>
      <c r="B344" s="69" t="s">
        <v>107</v>
      </c>
      <c r="C344" s="70">
        <v>50106</v>
      </c>
      <c r="D344" s="70"/>
      <c r="E344" s="39" t="s">
        <v>308</v>
      </c>
      <c r="F344" s="111">
        <f>'Gastos 630'!F294+'Gastos 631'!F290</f>
        <v>20000000</v>
      </c>
      <c r="H344" s="414"/>
      <c r="I344" s="75"/>
    </row>
    <row r="345" spans="1:12" ht="12" customHeight="1" x14ac:dyDescent="0.2">
      <c r="A345" s="63" t="s">
        <v>480</v>
      </c>
      <c r="B345" s="69" t="s">
        <v>107</v>
      </c>
      <c r="C345" s="70">
        <v>50107</v>
      </c>
      <c r="D345" s="70"/>
      <c r="E345" s="39" t="s">
        <v>309</v>
      </c>
      <c r="F345" s="111">
        <f>'Gastos 630'!F295+'Gastos 631'!F291</f>
        <v>10000000</v>
      </c>
      <c r="I345" s="75"/>
    </row>
    <row r="346" spans="1:12" ht="12" customHeight="1" x14ac:dyDescent="0.2">
      <c r="A346" s="63" t="s">
        <v>480</v>
      </c>
      <c r="B346" s="69" t="s">
        <v>107</v>
      </c>
      <c r="C346" s="70">
        <v>50199</v>
      </c>
      <c r="D346" s="70"/>
      <c r="E346" s="39" t="s">
        <v>310</v>
      </c>
      <c r="F346" s="111">
        <f>'Gastos 630'!F296+'Gastos 631'!F292</f>
        <v>17900000</v>
      </c>
      <c r="I346" s="75"/>
    </row>
    <row r="347" spans="1:12" ht="12" customHeight="1" x14ac:dyDescent="0.2">
      <c r="A347" s="63" t="s">
        <v>482</v>
      </c>
      <c r="B347" s="69" t="s">
        <v>107</v>
      </c>
      <c r="C347" s="70">
        <v>50104</v>
      </c>
      <c r="D347" s="70"/>
      <c r="E347" s="39" t="s">
        <v>183</v>
      </c>
      <c r="F347" s="111">
        <f>+'Gastos 631'!F305</f>
        <v>30500000</v>
      </c>
      <c r="I347" s="75"/>
    </row>
    <row r="348" spans="1:12" ht="12" customHeight="1" x14ac:dyDescent="0.2">
      <c r="A348" s="63" t="s">
        <v>482</v>
      </c>
      <c r="B348" s="149" t="s">
        <v>107</v>
      </c>
      <c r="C348" s="150">
        <v>50105</v>
      </c>
      <c r="D348" s="150"/>
      <c r="E348" s="151" t="s">
        <v>307</v>
      </c>
      <c r="F348" s="111">
        <f>+'Gastos 631'!F306</f>
        <v>40000000</v>
      </c>
      <c r="I348" s="75"/>
    </row>
    <row r="349" spans="1:12" ht="12" customHeight="1" x14ac:dyDescent="0.2">
      <c r="A349" s="63" t="s">
        <v>482</v>
      </c>
      <c r="B349" s="69" t="s">
        <v>107</v>
      </c>
      <c r="C349" s="70">
        <v>50199</v>
      </c>
      <c r="D349" s="70"/>
      <c r="E349" s="39" t="s">
        <v>310</v>
      </c>
      <c r="F349" s="111">
        <f>+'Gastos 631'!F307</f>
        <v>16200000</v>
      </c>
      <c r="I349" s="75"/>
    </row>
    <row r="350" spans="1:12" ht="12" customHeight="1" x14ac:dyDescent="0.2">
      <c r="A350" s="63" t="s">
        <v>482</v>
      </c>
      <c r="B350" s="69" t="s">
        <v>107</v>
      </c>
      <c r="C350" s="70">
        <v>50199</v>
      </c>
      <c r="D350" s="70"/>
      <c r="E350" s="39" t="s">
        <v>310</v>
      </c>
      <c r="F350" s="111">
        <f>'Gastos 630'!F297+'Gastos 631'!F293</f>
        <v>1350000</v>
      </c>
      <c r="I350" s="75"/>
    </row>
    <row r="351" spans="1:12" ht="12" hidden="1" customHeight="1" x14ac:dyDescent="0.2">
      <c r="A351" s="63" t="s">
        <v>562</v>
      </c>
      <c r="B351" s="69" t="s">
        <v>107</v>
      </c>
      <c r="C351" s="70">
        <v>50103</v>
      </c>
      <c r="D351" s="70"/>
      <c r="E351" s="39" t="s">
        <v>182</v>
      </c>
      <c r="F351" s="111">
        <f>+'Gastos 630'!F298</f>
        <v>0</v>
      </c>
      <c r="I351" s="75"/>
    </row>
    <row r="352" spans="1:12" ht="12" hidden="1" customHeight="1" x14ac:dyDescent="0.2">
      <c r="A352" s="63" t="s">
        <v>562</v>
      </c>
      <c r="B352" s="69" t="s">
        <v>107</v>
      </c>
      <c r="C352" s="70">
        <v>50103</v>
      </c>
      <c r="D352" s="70"/>
      <c r="E352" s="39" t="s">
        <v>182</v>
      </c>
      <c r="F352" s="111">
        <f>+'Gastos 631'!F300</f>
        <v>0</v>
      </c>
      <c r="I352" s="75"/>
    </row>
    <row r="353" spans="1:11" ht="12" hidden="1" customHeight="1" x14ac:dyDescent="0.2">
      <c r="A353" s="63" t="s">
        <v>562</v>
      </c>
      <c r="B353" s="69" t="s">
        <v>107</v>
      </c>
      <c r="C353" s="70">
        <v>50104</v>
      </c>
      <c r="D353" s="70"/>
      <c r="E353" s="39" t="s">
        <v>183</v>
      </c>
      <c r="F353" s="111">
        <f>+'Gastos 630'!F299</f>
        <v>0</v>
      </c>
      <c r="I353" s="75"/>
    </row>
    <row r="354" spans="1:11" ht="12" customHeight="1" x14ac:dyDescent="0.2">
      <c r="A354" s="63" t="s">
        <v>562</v>
      </c>
      <c r="B354" s="69" t="s">
        <v>107</v>
      </c>
      <c r="C354" s="70">
        <v>50104</v>
      </c>
      <c r="D354" s="70"/>
      <c r="E354" s="39" t="s">
        <v>183</v>
      </c>
      <c r="F354" s="111">
        <f>+'Gastos 631'!F301</f>
        <v>1000000</v>
      </c>
      <c r="H354" s="438"/>
      <c r="I354" s="75"/>
    </row>
    <row r="355" spans="1:11" ht="12" hidden="1" customHeight="1" x14ac:dyDescent="0.2">
      <c r="A355" s="63" t="s">
        <v>562</v>
      </c>
      <c r="B355" s="149" t="s">
        <v>107</v>
      </c>
      <c r="C355" s="150">
        <v>50105</v>
      </c>
      <c r="D355" s="150"/>
      <c r="E355" s="151" t="s">
        <v>307</v>
      </c>
      <c r="F355" s="111">
        <f>+'Gastos 630'!F300</f>
        <v>0</v>
      </c>
      <c r="H355" s="438"/>
      <c r="I355" s="75"/>
    </row>
    <row r="356" spans="1:11" ht="12" customHeight="1" x14ac:dyDescent="0.2">
      <c r="A356" s="63" t="s">
        <v>562</v>
      </c>
      <c r="B356" s="149" t="s">
        <v>107</v>
      </c>
      <c r="C356" s="150">
        <v>50105</v>
      </c>
      <c r="D356" s="150"/>
      <c r="E356" s="151" t="s">
        <v>307</v>
      </c>
      <c r="F356" s="111">
        <f>+'Gastos 631'!F302</f>
        <v>5000000</v>
      </c>
      <c r="H356" s="438"/>
      <c r="I356" s="75"/>
    </row>
    <row r="357" spans="1:11" ht="12" customHeight="1" x14ac:dyDescent="0.2">
      <c r="A357" s="63" t="s">
        <v>562</v>
      </c>
      <c r="B357" s="69" t="s">
        <v>107</v>
      </c>
      <c r="C357" s="70">
        <v>50107</v>
      </c>
      <c r="D357" s="70"/>
      <c r="E357" s="39" t="s">
        <v>309</v>
      </c>
      <c r="F357" s="111">
        <f>+'Gastos 631'!F304</f>
        <v>1000000</v>
      </c>
      <c r="H357" s="438"/>
      <c r="I357" s="75"/>
    </row>
    <row r="358" spans="1:11" ht="12" hidden="1" customHeight="1" x14ac:dyDescent="0.2">
      <c r="A358" s="63" t="s">
        <v>562</v>
      </c>
      <c r="B358" s="69" t="s">
        <v>107</v>
      </c>
      <c r="C358" s="70">
        <v>50199</v>
      </c>
      <c r="D358" s="70"/>
      <c r="E358" s="39" t="s">
        <v>310</v>
      </c>
      <c r="F358" s="111">
        <f>+'Gastos 630'!F301</f>
        <v>0</v>
      </c>
      <c r="H358" s="438"/>
      <c r="I358" s="75"/>
    </row>
    <row r="359" spans="1:11" ht="12" hidden="1" customHeight="1" x14ac:dyDescent="0.2">
      <c r="A359" s="63" t="s">
        <v>593</v>
      </c>
      <c r="B359" s="69" t="s">
        <v>107</v>
      </c>
      <c r="C359" s="70">
        <v>50101</v>
      </c>
      <c r="D359" s="70"/>
      <c r="E359" s="66" t="s">
        <v>180</v>
      </c>
      <c r="F359" s="152">
        <f>'Gastos 630'!F302</f>
        <v>0</v>
      </c>
      <c r="H359" s="438"/>
      <c r="I359" s="75"/>
    </row>
    <row r="360" spans="1:11" ht="12" hidden="1" customHeight="1" x14ac:dyDescent="0.2">
      <c r="A360" s="63" t="s">
        <v>593</v>
      </c>
      <c r="B360" s="69" t="s">
        <v>107</v>
      </c>
      <c r="C360" s="70">
        <v>50103</v>
      </c>
      <c r="D360" s="70"/>
      <c r="E360" s="39" t="s">
        <v>182</v>
      </c>
      <c r="F360" s="152">
        <f>'Gastos 630'!F303</f>
        <v>0</v>
      </c>
      <c r="H360" s="438"/>
      <c r="I360" s="75"/>
    </row>
    <row r="361" spans="1:11" ht="12" hidden="1" customHeight="1" x14ac:dyDescent="0.2">
      <c r="A361" s="63" t="s">
        <v>593</v>
      </c>
      <c r="B361" s="69" t="s">
        <v>107</v>
      </c>
      <c r="C361" s="70">
        <v>50104</v>
      </c>
      <c r="D361" s="70"/>
      <c r="E361" s="39" t="s">
        <v>183</v>
      </c>
      <c r="F361" s="152">
        <f>'Gastos 630'!F304</f>
        <v>0</v>
      </c>
      <c r="H361" s="438"/>
      <c r="I361" s="75"/>
    </row>
    <row r="362" spans="1:11" s="155" customFormat="1" ht="12" hidden="1" customHeight="1" x14ac:dyDescent="0.2">
      <c r="A362" s="63" t="s">
        <v>593</v>
      </c>
      <c r="B362" s="149" t="s">
        <v>107</v>
      </c>
      <c r="C362" s="150">
        <v>50105</v>
      </c>
      <c r="D362" s="150"/>
      <c r="E362" s="151" t="s">
        <v>307</v>
      </c>
      <c r="F362" s="152">
        <f>'Gastos 630'!F305</f>
        <v>0</v>
      </c>
      <c r="G362" s="153"/>
      <c r="H362" s="438"/>
      <c r="I362" s="154"/>
      <c r="J362" s="434"/>
      <c r="K362" s="418"/>
    </row>
    <row r="363" spans="1:11" ht="12" hidden="1" customHeight="1" x14ac:dyDescent="0.2">
      <c r="A363" s="63" t="s">
        <v>593</v>
      </c>
      <c r="B363" s="69" t="s">
        <v>107</v>
      </c>
      <c r="C363" s="70">
        <v>50106</v>
      </c>
      <c r="D363" s="70"/>
      <c r="E363" s="39" t="s">
        <v>308</v>
      </c>
      <c r="F363" s="152">
        <f>'Gastos 630'!F306</f>
        <v>0</v>
      </c>
      <c r="H363" s="438"/>
      <c r="I363" s="75"/>
    </row>
    <row r="364" spans="1:11" ht="12" hidden="1" customHeight="1" x14ac:dyDescent="0.2">
      <c r="A364" s="63" t="s">
        <v>593</v>
      </c>
      <c r="B364" s="69" t="s">
        <v>107</v>
      </c>
      <c r="C364" s="70">
        <v>50107</v>
      </c>
      <c r="D364" s="70"/>
      <c r="E364" s="39" t="s">
        <v>309</v>
      </c>
      <c r="F364" s="152">
        <f>'Gastos 630'!F307</f>
        <v>0</v>
      </c>
      <c r="H364" s="438"/>
      <c r="I364" s="75"/>
    </row>
    <row r="365" spans="1:11" ht="12" hidden="1" customHeight="1" x14ac:dyDescent="0.2">
      <c r="A365" s="63" t="s">
        <v>593</v>
      </c>
      <c r="B365" s="69" t="s">
        <v>107</v>
      </c>
      <c r="C365" s="70">
        <v>50199</v>
      </c>
      <c r="D365" s="70"/>
      <c r="E365" s="39" t="s">
        <v>310</v>
      </c>
      <c r="F365" s="152">
        <f>'Gastos 630'!F308</f>
        <v>0</v>
      </c>
      <c r="H365" s="438"/>
      <c r="I365" s="75"/>
    </row>
    <row r="366" spans="1:11" ht="12" hidden="1" customHeight="1" x14ac:dyDescent="0.2">
      <c r="A366" s="63" t="s">
        <v>562</v>
      </c>
      <c r="B366" s="69">
        <v>2210</v>
      </c>
      <c r="C366" s="70">
        <v>50106</v>
      </c>
      <c r="D366" s="70"/>
      <c r="E366" s="39" t="s">
        <v>308</v>
      </c>
      <c r="F366" s="111">
        <f>'Gastos 631'!F303+'Gastos 630'!F309</f>
        <v>0</v>
      </c>
      <c r="H366" s="438"/>
      <c r="I366" s="75"/>
    </row>
    <row r="367" spans="1:11" ht="12" hidden="1" customHeight="1" x14ac:dyDescent="0.2">
      <c r="A367" s="63" t="s">
        <v>481</v>
      </c>
      <c r="B367" s="69" t="s">
        <v>107</v>
      </c>
      <c r="C367" s="70">
        <v>50101</v>
      </c>
      <c r="D367" s="70"/>
      <c r="E367" s="66" t="s">
        <v>180</v>
      </c>
      <c r="F367" s="152">
        <f>'Gastos 631'!F308+'Gastos 630'!F310</f>
        <v>0</v>
      </c>
      <c r="H367" s="438"/>
      <c r="I367" s="75"/>
    </row>
    <row r="368" spans="1:11" ht="12" hidden="1" customHeight="1" x14ac:dyDescent="0.2">
      <c r="A368" s="63" t="s">
        <v>481</v>
      </c>
      <c r="B368" s="69" t="s">
        <v>107</v>
      </c>
      <c r="C368" s="70">
        <v>50103</v>
      </c>
      <c r="D368" s="70"/>
      <c r="E368" s="39" t="s">
        <v>182</v>
      </c>
      <c r="F368" s="111">
        <f>'Gastos 631'!F309+'Gastos 630'!F311</f>
        <v>0</v>
      </c>
      <c r="H368" s="438"/>
      <c r="I368" s="75"/>
    </row>
    <row r="369" spans="1:11" ht="12" hidden="1" customHeight="1" x14ac:dyDescent="0.2">
      <c r="A369" s="63" t="s">
        <v>481</v>
      </c>
      <c r="B369" s="69" t="s">
        <v>107</v>
      </c>
      <c r="C369" s="70">
        <v>50104</v>
      </c>
      <c r="D369" s="70"/>
      <c r="E369" s="39" t="s">
        <v>183</v>
      </c>
      <c r="F369" s="111">
        <f>'Gastos 631'!F310+'Gastos 630'!F312</f>
        <v>0</v>
      </c>
      <c r="H369" s="438"/>
      <c r="I369" s="75"/>
    </row>
    <row r="370" spans="1:11" s="155" customFormat="1" ht="12" hidden="1" customHeight="1" x14ac:dyDescent="0.2">
      <c r="A370" s="63" t="s">
        <v>481</v>
      </c>
      <c r="B370" s="149" t="s">
        <v>107</v>
      </c>
      <c r="C370" s="150">
        <v>50105</v>
      </c>
      <c r="D370" s="150"/>
      <c r="E370" s="151" t="s">
        <v>307</v>
      </c>
      <c r="F370" s="111">
        <f>'Gastos 631'!F311+'Gastos 630'!F313</f>
        <v>0</v>
      </c>
      <c r="G370" s="153"/>
      <c r="H370" s="438"/>
      <c r="I370" s="154"/>
      <c r="J370" s="444"/>
      <c r="K370" s="418"/>
    </row>
    <row r="371" spans="1:11" ht="12" hidden="1" customHeight="1" x14ac:dyDescent="0.2">
      <c r="A371" s="63" t="s">
        <v>481</v>
      </c>
      <c r="B371" s="69" t="s">
        <v>107</v>
      </c>
      <c r="C371" s="70">
        <v>50106</v>
      </c>
      <c r="D371" s="70"/>
      <c r="E371" s="39" t="s">
        <v>308</v>
      </c>
      <c r="F371" s="111">
        <f>'Gastos 631'!F312+'Gastos 630'!F314</f>
        <v>0</v>
      </c>
      <c r="H371" s="438"/>
      <c r="I371" s="75"/>
    </row>
    <row r="372" spans="1:11" ht="12" hidden="1" customHeight="1" x14ac:dyDescent="0.2">
      <c r="A372" s="63" t="s">
        <v>481</v>
      </c>
      <c r="B372" s="69" t="s">
        <v>107</v>
      </c>
      <c r="C372" s="70">
        <v>50107</v>
      </c>
      <c r="D372" s="70"/>
      <c r="E372" s="39" t="s">
        <v>309</v>
      </c>
      <c r="F372" s="111">
        <f>'Gastos 631'!F313+'Gastos 630'!F315</f>
        <v>0</v>
      </c>
      <c r="H372" s="438"/>
      <c r="I372" s="75"/>
    </row>
    <row r="373" spans="1:11" ht="12" hidden="1" customHeight="1" x14ac:dyDescent="0.2">
      <c r="A373" s="63" t="s">
        <v>481</v>
      </c>
      <c r="B373" s="69" t="s">
        <v>107</v>
      </c>
      <c r="C373" s="70">
        <v>50199</v>
      </c>
      <c r="D373" s="70"/>
      <c r="E373" s="39" t="s">
        <v>310</v>
      </c>
      <c r="F373" s="111">
        <f>'Gastos 631'!F314+'Gastos 630'!F316</f>
        <v>0</v>
      </c>
      <c r="H373" s="438"/>
      <c r="I373" s="75"/>
    </row>
    <row r="374" spans="1:11" ht="12" customHeight="1" x14ac:dyDescent="0.2">
      <c r="A374" s="63" t="s">
        <v>483</v>
      </c>
      <c r="B374" s="69" t="s">
        <v>107</v>
      </c>
      <c r="C374" s="70">
        <v>50103</v>
      </c>
      <c r="D374" s="70"/>
      <c r="E374" s="66" t="s">
        <v>182</v>
      </c>
      <c r="F374" s="111">
        <f>+'Gastos 630'!F317</f>
        <v>12320000</v>
      </c>
      <c r="H374" s="438"/>
      <c r="I374" s="75"/>
    </row>
    <row r="375" spans="1:11" ht="12" customHeight="1" x14ac:dyDescent="0.2">
      <c r="A375" s="63" t="s">
        <v>483</v>
      </c>
      <c r="B375" s="69" t="s">
        <v>107</v>
      </c>
      <c r="C375" s="70">
        <v>50104</v>
      </c>
      <c r="D375" s="70"/>
      <c r="E375" s="39" t="s">
        <v>183</v>
      </c>
      <c r="F375" s="111">
        <f>+'Gastos 630'!F318</f>
        <v>5180000</v>
      </c>
      <c r="H375" s="438"/>
      <c r="I375" s="75"/>
    </row>
    <row r="376" spans="1:11" ht="12" customHeight="1" x14ac:dyDescent="0.2">
      <c r="A376" s="63" t="s">
        <v>483</v>
      </c>
      <c r="B376" s="149" t="s">
        <v>107</v>
      </c>
      <c r="C376" s="150">
        <v>50105</v>
      </c>
      <c r="D376" s="150"/>
      <c r="E376" s="151" t="s">
        <v>307</v>
      </c>
      <c r="F376" s="111">
        <f>+'Gastos 630'!F319</f>
        <v>22960000</v>
      </c>
      <c r="H376" s="438"/>
      <c r="I376" s="75"/>
    </row>
    <row r="377" spans="1:11" ht="12" customHeight="1" x14ac:dyDescent="0.2">
      <c r="A377" s="63" t="s">
        <v>483</v>
      </c>
      <c r="B377" s="69" t="s">
        <v>107</v>
      </c>
      <c r="C377" s="70">
        <v>50199</v>
      </c>
      <c r="D377" s="70"/>
      <c r="E377" s="66" t="s">
        <v>310</v>
      </c>
      <c r="F377" s="111">
        <f>+'Gastos 630'!F320</f>
        <v>8302560</v>
      </c>
      <c r="H377" s="438"/>
      <c r="I377" s="75"/>
    </row>
    <row r="378" spans="1:11" ht="12" hidden="1" customHeight="1" x14ac:dyDescent="0.2">
      <c r="A378" s="63" t="s">
        <v>483</v>
      </c>
      <c r="B378" s="69" t="s">
        <v>107</v>
      </c>
      <c r="C378" s="70">
        <v>50101</v>
      </c>
      <c r="D378" s="70"/>
      <c r="E378" s="66" t="s">
        <v>180</v>
      </c>
      <c r="F378" s="111">
        <f>'Gastos 631'!F315+'Gastos 630'!F316</f>
        <v>0</v>
      </c>
      <c r="H378" s="438"/>
      <c r="I378" s="75"/>
    </row>
    <row r="379" spans="1:11" ht="12" hidden="1" customHeight="1" x14ac:dyDescent="0.2">
      <c r="A379" s="63" t="s">
        <v>483</v>
      </c>
      <c r="B379" s="69" t="s">
        <v>107</v>
      </c>
      <c r="C379" s="70">
        <v>50103</v>
      </c>
      <c r="D379" s="70"/>
      <c r="E379" s="66" t="s">
        <v>182</v>
      </c>
      <c r="F379" s="111">
        <f>'Gastos 631'!F316+'Gastos 630'!F321</f>
        <v>0</v>
      </c>
      <c r="H379" s="438"/>
      <c r="I379" s="75"/>
    </row>
    <row r="380" spans="1:11" ht="12" hidden="1" customHeight="1" x14ac:dyDescent="0.2">
      <c r="A380" s="63" t="s">
        <v>483</v>
      </c>
      <c r="B380" s="69" t="s">
        <v>107</v>
      </c>
      <c r="C380" s="70">
        <v>50104</v>
      </c>
      <c r="D380" s="70"/>
      <c r="E380" s="39" t="s">
        <v>183</v>
      </c>
      <c r="F380" s="111">
        <f>+'Gastos 631'!F317</f>
        <v>0</v>
      </c>
      <c r="H380" s="438"/>
      <c r="I380" s="75"/>
    </row>
    <row r="381" spans="1:11" ht="12" hidden="1" customHeight="1" x14ac:dyDescent="0.2">
      <c r="A381" s="63" t="s">
        <v>483</v>
      </c>
      <c r="B381" s="149" t="s">
        <v>107</v>
      </c>
      <c r="C381" s="150">
        <v>50105</v>
      </c>
      <c r="D381" s="150"/>
      <c r="E381" s="151" t="s">
        <v>307</v>
      </c>
      <c r="F381" s="111">
        <f>+'Gastos 631'!F318</f>
        <v>0</v>
      </c>
      <c r="H381" s="438"/>
      <c r="I381" s="75"/>
    </row>
    <row r="382" spans="1:11" ht="12" hidden="1" customHeight="1" x14ac:dyDescent="0.2">
      <c r="A382" s="63" t="s">
        <v>483</v>
      </c>
      <c r="B382" s="69" t="s">
        <v>107</v>
      </c>
      <c r="C382" s="70">
        <v>50106</v>
      </c>
      <c r="D382" s="70"/>
      <c r="E382" s="39" t="s">
        <v>308</v>
      </c>
      <c r="F382" s="111">
        <f>+'Gastos 631'!F319</f>
        <v>0</v>
      </c>
      <c r="H382" s="438"/>
      <c r="I382" s="75"/>
    </row>
    <row r="383" spans="1:11" ht="12" hidden="1" customHeight="1" x14ac:dyDescent="0.2">
      <c r="A383" s="63" t="s">
        <v>483</v>
      </c>
      <c r="B383" s="69" t="s">
        <v>107</v>
      </c>
      <c r="C383" s="70">
        <v>50107</v>
      </c>
      <c r="D383" s="70"/>
      <c r="E383" s="66" t="s">
        <v>309</v>
      </c>
      <c r="F383" s="111">
        <f>'Gastos 631'!F320</f>
        <v>0</v>
      </c>
      <c r="H383" s="438"/>
      <c r="I383" s="75"/>
    </row>
    <row r="384" spans="1:11" ht="12" hidden="1" customHeight="1" x14ac:dyDescent="0.2">
      <c r="A384" s="63" t="s">
        <v>483</v>
      </c>
      <c r="B384" s="69" t="s">
        <v>107</v>
      </c>
      <c r="C384" s="70">
        <v>50199</v>
      </c>
      <c r="D384" s="70"/>
      <c r="E384" s="66" t="s">
        <v>310</v>
      </c>
      <c r="F384" s="111">
        <f>'Gastos 631'!F321+'Gastos 630'!F323</f>
        <v>0</v>
      </c>
      <c r="I384" s="75"/>
    </row>
    <row r="385" spans="1:12" s="130" customFormat="1" ht="9" customHeight="1" x14ac:dyDescent="0.2">
      <c r="A385" s="93"/>
      <c r="B385" s="90" t="s">
        <v>106</v>
      </c>
      <c r="C385" s="85" t="s">
        <v>106</v>
      </c>
      <c r="D385" s="91"/>
      <c r="E385" s="36"/>
      <c r="F385" s="121"/>
      <c r="H385" s="413"/>
      <c r="I385" s="21"/>
      <c r="J385" s="434"/>
      <c r="K385" s="413"/>
      <c r="L385" s="21"/>
    </row>
    <row r="386" spans="1:12" ht="12.75" customHeight="1" x14ac:dyDescent="0.2">
      <c r="A386" s="541" t="s">
        <v>261</v>
      </c>
      <c r="B386" s="542"/>
      <c r="C386" s="543"/>
      <c r="D386" s="68"/>
      <c r="E386" s="61" t="s">
        <v>302</v>
      </c>
      <c r="F386" s="110">
        <f>SUM(F387:F397)</f>
        <v>3531000000</v>
      </c>
      <c r="I386" s="75"/>
    </row>
    <row r="387" spans="1:12" ht="12.75" customHeight="1" x14ac:dyDescent="0.2">
      <c r="A387" s="63" t="s">
        <v>480</v>
      </c>
      <c r="B387" s="69" t="s">
        <v>109</v>
      </c>
      <c r="C387" s="70">
        <v>50201</v>
      </c>
      <c r="D387" s="70"/>
      <c r="E387" s="39" t="s">
        <v>303</v>
      </c>
      <c r="F387" s="111">
        <f>+'Gastos 630'!F326</f>
        <v>266487686</v>
      </c>
      <c r="I387" s="75"/>
    </row>
    <row r="388" spans="1:12" ht="12.75" customHeight="1" x14ac:dyDescent="0.2">
      <c r="A388" s="63" t="s">
        <v>482</v>
      </c>
      <c r="B388" s="69" t="s">
        <v>109</v>
      </c>
      <c r="C388" s="70">
        <v>50201</v>
      </c>
      <c r="D388" s="70"/>
      <c r="E388" s="39" t="s">
        <v>303</v>
      </c>
      <c r="F388" s="111">
        <f>+'Gastos 630'!F329</f>
        <v>693512314</v>
      </c>
      <c r="I388" s="75"/>
    </row>
    <row r="389" spans="1:12" s="130" customFormat="1" ht="12" customHeight="1" x14ac:dyDescent="0.2">
      <c r="A389" s="63" t="s">
        <v>487</v>
      </c>
      <c r="B389" s="69" t="s">
        <v>109</v>
      </c>
      <c r="C389" s="70">
        <v>50299</v>
      </c>
      <c r="D389" s="70"/>
      <c r="E389" s="39" t="s">
        <v>178</v>
      </c>
      <c r="F389" s="111">
        <f>'Gastos 630'!F332+'Gastos 631'!F324</f>
        <v>1644000000</v>
      </c>
      <c r="H389" s="438"/>
      <c r="I389" s="21"/>
      <c r="J389" s="434"/>
      <c r="K389" s="413"/>
      <c r="L389" s="21"/>
    </row>
    <row r="390" spans="1:12" s="130" customFormat="1" ht="12" hidden="1" customHeight="1" x14ac:dyDescent="0.2">
      <c r="A390" s="63" t="s">
        <v>593</v>
      </c>
      <c r="B390" s="69" t="s">
        <v>108</v>
      </c>
      <c r="C390" s="70">
        <v>50201</v>
      </c>
      <c r="D390" s="70"/>
      <c r="E390" s="39" t="s">
        <v>303</v>
      </c>
      <c r="F390" s="111">
        <f>+'Gastos 630'!F333</f>
        <v>0</v>
      </c>
      <c r="H390" s="438"/>
      <c r="I390" s="21"/>
      <c r="J390" s="434"/>
      <c r="K390" s="413"/>
      <c r="L390" s="21"/>
    </row>
    <row r="391" spans="1:12" s="130" customFormat="1" ht="12" hidden="1" customHeight="1" x14ac:dyDescent="0.2">
      <c r="A391" s="63" t="s">
        <v>593</v>
      </c>
      <c r="B391" s="69" t="s">
        <v>109</v>
      </c>
      <c r="C391" s="70">
        <v>50299</v>
      </c>
      <c r="D391" s="70"/>
      <c r="E391" s="39" t="s">
        <v>178</v>
      </c>
      <c r="F391" s="111">
        <f>+'Gastos 630'!F334</f>
        <v>0</v>
      </c>
      <c r="H391" s="438"/>
      <c r="I391" s="21"/>
      <c r="J391" s="434"/>
      <c r="K391" s="413"/>
      <c r="L391" s="21"/>
    </row>
    <row r="392" spans="1:12" ht="12" customHeight="1" x14ac:dyDescent="0.2">
      <c r="A392" s="63" t="s">
        <v>481</v>
      </c>
      <c r="B392" s="69" t="s">
        <v>108</v>
      </c>
      <c r="C392" s="70">
        <v>50201</v>
      </c>
      <c r="D392" s="70"/>
      <c r="E392" s="39" t="s">
        <v>303</v>
      </c>
      <c r="F392" s="111">
        <f>'Gastos 630'!F335+'Gastos 631'!F325</f>
        <v>534000000</v>
      </c>
      <c r="H392" s="438"/>
      <c r="I392" s="75"/>
    </row>
    <row r="393" spans="1:12" ht="12" customHeight="1" x14ac:dyDescent="0.2">
      <c r="A393" s="63" t="s">
        <v>481</v>
      </c>
      <c r="B393" s="69" t="s">
        <v>109</v>
      </c>
      <c r="C393" s="70">
        <v>50299</v>
      </c>
      <c r="D393" s="70"/>
      <c r="E393" s="39" t="s">
        <v>178</v>
      </c>
      <c r="F393" s="111">
        <f>+'Gastos 630'!F340</f>
        <v>43000000</v>
      </c>
      <c r="H393" s="438"/>
      <c r="I393" s="75"/>
    </row>
    <row r="394" spans="1:12" ht="12" hidden="1" customHeight="1" x14ac:dyDescent="0.2">
      <c r="A394" s="63" t="s">
        <v>565</v>
      </c>
      <c r="B394" s="69">
        <v>2110</v>
      </c>
      <c r="C394" s="70">
        <v>50201</v>
      </c>
      <c r="D394" s="70"/>
      <c r="E394" s="39" t="s">
        <v>303</v>
      </c>
      <c r="F394" s="111">
        <f>'Gastos 630'!F341+'Gastos 631'!F326</f>
        <v>0</v>
      </c>
      <c r="H394" s="438"/>
      <c r="I394" s="75"/>
    </row>
    <row r="395" spans="1:12" s="130" customFormat="1" ht="12" hidden="1" customHeight="1" x14ac:dyDescent="0.2">
      <c r="A395" s="63" t="s">
        <v>488</v>
      </c>
      <c r="B395" s="69" t="s">
        <v>109</v>
      </c>
      <c r="C395" s="70">
        <v>50299</v>
      </c>
      <c r="D395" s="70"/>
      <c r="E395" s="39" t="s">
        <v>178</v>
      </c>
      <c r="F395" s="111">
        <f>'Gastos 630'!F342+'Gastos 631'!F327</f>
        <v>0</v>
      </c>
      <c r="H395" s="438"/>
      <c r="I395" s="21"/>
      <c r="J395" s="434"/>
      <c r="K395" s="413"/>
      <c r="L395" s="21"/>
    </row>
    <row r="396" spans="1:12" s="130" customFormat="1" ht="12" hidden="1" customHeight="1" x14ac:dyDescent="0.2">
      <c r="A396" s="63" t="s">
        <v>489</v>
      </c>
      <c r="B396" s="69">
        <v>2110</v>
      </c>
      <c r="C396" s="70">
        <v>50201</v>
      </c>
      <c r="D396" s="70"/>
      <c r="E396" s="39" t="s">
        <v>303</v>
      </c>
      <c r="F396" s="111">
        <f>'Gastos 630'!F343+'Gastos 631'!F328</f>
        <v>0</v>
      </c>
      <c r="H396" s="413"/>
      <c r="I396" s="21"/>
      <c r="J396" s="434"/>
      <c r="K396" s="413"/>
      <c r="L396" s="21"/>
    </row>
    <row r="397" spans="1:12" s="130" customFormat="1" ht="12" customHeight="1" x14ac:dyDescent="0.2">
      <c r="A397" s="63" t="s">
        <v>679</v>
      </c>
      <c r="B397" s="69">
        <v>2110</v>
      </c>
      <c r="C397" s="70">
        <v>50201</v>
      </c>
      <c r="D397" s="70"/>
      <c r="E397" s="39" t="s">
        <v>303</v>
      </c>
      <c r="F397" s="111">
        <f>'Gastos 630'!F344+'Gastos 631'!F329</f>
        <v>350000000</v>
      </c>
      <c r="H397" s="413"/>
      <c r="I397" s="21"/>
      <c r="J397" s="434"/>
      <c r="K397" s="413"/>
      <c r="L397" s="21"/>
    </row>
    <row r="398" spans="1:12" s="130" customFormat="1" ht="12" customHeight="1" thickBot="1" x14ac:dyDescent="0.25">
      <c r="A398" s="93"/>
      <c r="B398" s="34"/>
      <c r="C398" s="85"/>
      <c r="D398" s="85"/>
      <c r="E398" s="164"/>
      <c r="F398" s="431"/>
      <c r="H398" s="413"/>
      <c r="I398" s="21"/>
      <c r="J398" s="434"/>
      <c r="K398" s="413"/>
      <c r="L398" s="21"/>
    </row>
    <row r="399" spans="1:12" s="130" customFormat="1" ht="12" hidden="1" customHeight="1" x14ac:dyDescent="0.2">
      <c r="A399" s="541" t="s">
        <v>263</v>
      </c>
      <c r="B399" s="542"/>
      <c r="C399" s="543"/>
      <c r="D399" s="68"/>
      <c r="E399" s="61" t="s">
        <v>311</v>
      </c>
      <c r="F399" s="110">
        <f>+F400</f>
        <v>0</v>
      </c>
      <c r="H399" s="413"/>
      <c r="I399" s="21"/>
      <c r="J399" s="434"/>
      <c r="K399" s="413"/>
      <c r="L399" s="21"/>
    </row>
    <row r="400" spans="1:12" s="130" customFormat="1" ht="12" hidden="1" customHeight="1" x14ac:dyDescent="0.2">
      <c r="A400" s="63" t="s">
        <v>593</v>
      </c>
      <c r="B400" s="69">
        <v>2250</v>
      </c>
      <c r="C400" s="70">
        <v>59902</v>
      </c>
      <c r="D400" s="70"/>
      <c r="E400" s="39" t="s">
        <v>375</v>
      </c>
      <c r="F400" s="431">
        <v>0</v>
      </c>
      <c r="H400" s="413"/>
      <c r="I400" s="21"/>
      <c r="J400" s="434"/>
      <c r="K400" s="413"/>
      <c r="L400" s="21"/>
    </row>
    <row r="401" spans="1:12" s="130" customFormat="1" ht="9" hidden="1" customHeight="1" thickBot="1" x14ac:dyDescent="0.25">
      <c r="A401" s="93"/>
      <c r="B401" s="90" t="s">
        <v>106</v>
      </c>
      <c r="C401" s="85" t="s">
        <v>106</v>
      </c>
      <c r="D401" s="91"/>
      <c r="E401" s="36"/>
      <c r="F401" s="121"/>
      <c r="H401" s="413"/>
      <c r="I401" s="21"/>
      <c r="J401" s="434"/>
      <c r="K401" s="413"/>
      <c r="L401" s="21"/>
    </row>
    <row r="402" spans="1:12" s="75" customFormat="1" ht="18" customHeight="1" thickBot="1" x14ac:dyDescent="0.25">
      <c r="A402" s="562">
        <v>6</v>
      </c>
      <c r="B402" s="563"/>
      <c r="C402" s="564"/>
      <c r="D402" s="74"/>
      <c r="E402" s="275" t="s">
        <v>227</v>
      </c>
      <c r="F402" s="276">
        <f>F423+F404</f>
        <v>63198612</v>
      </c>
      <c r="G402" s="131"/>
      <c r="H402" s="439" t="s">
        <v>634</v>
      </c>
      <c r="I402" s="411">
        <f>F402/F438</f>
        <v>7.7241927527663366E-3</v>
      </c>
      <c r="J402" s="434"/>
      <c r="K402" s="416"/>
      <c r="L402" s="21"/>
    </row>
    <row r="403" spans="1:12" s="130" customFormat="1" ht="9" customHeight="1" x14ac:dyDescent="0.2">
      <c r="A403" s="93"/>
      <c r="B403" s="90" t="s">
        <v>106</v>
      </c>
      <c r="C403" s="85" t="s">
        <v>106</v>
      </c>
      <c r="D403" s="91"/>
      <c r="E403" s="36"/>
      <c r="F403" s="121"/>
      <c r="H403" s="413"/>
      <c r="I403" s="21"/>
      <c r="J403" s="434"/>
      <c r="K403" s="413"/>
      <c r="L403" s="21"/>
    </row>
    <row r="404" spans="1:12" s="130" customFormat="1" ht="12" customHeight="1" x14ac:dyDescent="0.2">
      <c r="A404" s="541" t="s">
        <v>264</v>
      </c>
      <c r="B404" s="542"/>
      <c r="C404" s="543"/>
      <c r="D404" s="68"/>
      <c r="E404" s="61" t="s">
        <v>715</v>
      </c>
      <c r="F404" s="121">
        <f>SUM(F405:F413)</f>
        <v>62698612</v>
      </c>
      <c r="H404" s="413"/>
      <c r="I404" s="21"/>
      <c r="J404" s="434"/>
      <c r="K404" s="413"/>
      <c r="L404" s="21"/>
    </row>
    <row r="405" spans="1:12" s="130" customFormat="1" ht="12" customHeight="1" x14ac:dyDescent="0.2">
      <c r="A405" s="63" t="s">
        <v>562</v>
      </c>
      <c r="B405" s="69">
        <v>1310</v>
      </c>
      <c r="C405" s="70">
        <v>60102</v>
      </c>
      <c r="D405" s="70"/>
      <c r="E405" s="66" t="s">
        <v>717</v>
      </c>
      <c r="F405" s="111">
        <f>+'Gastos 631'!F333</f>
        <v>45198612</v>
      </c>
      <c r="H405" s="413"/>
      <c r="I405" s="21"/>
      <c r="J405" s="434"/>
      <c r="K405" s="413"/>
      <c r="L405" s="21"/>
    </row>
    <row r="406" spans="1:12" s="130" customFormat="1" ht="12" customHeight="1" x14ac:dyDescent="0.2">
      <c r="A406" s="46" t="s">
        <v>480</v>
      </c>
      <c r="B406" s="16">
        <v>1310</v>
      </c>
      <c r="C406" s="70">
        <v>60103</v>
      </c>
      <c r="D406" s="91"/>
      <c r="E406" s="507" t="s">
        <v>738</v>
      </c>
      <c r="F406" s="111">
        <f>+'Gastos 630'!F356</f>
        <v>17500000</v>
      </c>
      <c r="H406" s="413"/>
      <c r="I406" s="21"/>
      <c r="J406" s="434"/>
      <c r="K406" s="413"/>
      <c r="L406" s="21"/>
    </row>
    <row r="407" spans="1:12" s="130" customFormat="1" ht="12" hidden="1" customHeight="1" x14ac:dyDescent="0.2">
      <c r="A407" s="46" t="s">
        <v>480</v>
      </c>
      <c r="B407" s="16" t="s">
        <v>110</v>
      </c>
      <c r="C407" s="70" t="s">
        <v>725</v>
      </c>
      <c r="D407" s="91"/>
      <c r="E407" s="66" t="s">
        <v>731</v>
      </c>
      <c r="F407" s="111">
        <f>+'Gastos 630'!F357</f>
        <v>0</v>
      </c>
      <c r="H407" s="413"/>
      <c r="I407" s="21"/>
      <c r="J407" s="434"/>
      <c r="K407" s="413"/>
      <c r="L407" s="21"/>
    </row>
    <row r="408" spans="1:12" s="130" customFormat="1" ht="12" hidden="1" customHeight="1" x14ac:dyDescent="0.2">
      <c r="A408" s="46" t="s">
        <v>480</v>
      </c>
      <c r="B408" s="16">
        <v>1320</v>
      </c>
      <c r="C408" s="70" t="s">
        <v>726</v>
      </c>
      <c r="D408" s="91"/>
      <c r="E408" s="66" t="s">
        <v>732</v>
      </c>
      <c r="F408" s="111">
        <f>+'Gastos 630'!F358</f>
        <v>0</v>
      </c>
      <c r="H408" s="413"/>
      <c r="I408" s="21"/>
      <c r="J408" s="434"/>
      <c r="K408" s="413"/>
      <c r="L408" s="21"/>
    </row>
    <row r="409" spans="1:12" s="130" customFormat="1" ht="12" hidden="1" customHeight="1" x14ac:dyDescent="0.2">
      <c r="A409" s="46" t="s">
        <v>480</v>
      </c>
      <c r="B409" s="16" t="s">
        <v>110</v>
      </c>
      <c r="C409" s="70" t="s">
        <v>604</v>
      </c>
      <c r="D409" s="91"/>
      <c r="E409" s="66" t="s">
        <v>612</v>
      </c>
      <c r="F409" s="111">
        <f>+'Gastos 630'!F359</f>
        <v>0</v>
      </c>
      <c r="H409" s="413"/>
      <c r="I409" s="21"/>
      <c r="J409" s="434"/>
      <c r="K409" s="413"/>
      <c r="L409" s="21"/>
    </row>
    <row r="410" spans="1:12" s="130" customFormat="1" ht="12" hidden="1" customHeight="1" x14ac:dyDescent="0.2">
      <c r="A410" s="46" t="s">
        <v>480</v>
      </c>
      <c r="B410" s="16" t="s">
        <v>110</v>
      </c>
      <c r="C410" s="70" t="s">
        <v>727</v>
      </c>
      <c r="D410" s="91"/>
      <c r="E410" s="66" t="s">
        <v>733</v>
      </c>
      <c r="F410" s="111">
        <f>+'Gastos 630'!F360</f>
        <v>0</v>
      </c>
      <c r="H410" s="413"/>
      <c r="I410" s="21"/>
      <c r="J410" s="434"/>
      <c r="K410" s="413"/>
      <c r="L410" s="21"/>
    </row>
    <row r="411" spans="1:12" s="130" customFormat="1" ht="12" hidden="1" customHeight="1" x14ac:dyDescent="0.2">
      <c r="A411" s="46" t="s">
        <v>480</v>
      </c>
      <c r="B411" s="16">
        <v>1320</v>
      </c>
      <c r="C411" s="70" t="s">
        <v>728</v>
      </c>
      <c r="D411" s="91"/>
      <c r="E411" s="66" t="s">
        <v>734</v>
      </c>
      <c r="F411" s="111">
        <f>+'Gastos 630'!F361</f>
        <v>0</v>
      </c>
      <c r="H411" s="413"/>
      <c r="I411" s="21"/>
      <c r="J411" s="434"/>
      <c r="K411" s="413"/>
      <c r="L411" s="21"/>
    </row>
    <row r="412" spans="1:12" s="130" customFormat="1" ht="12" hidden="1" customHeight="1" x14ac:dyDescent="0.2">
      <c r="A412" s="46" t="s">
        <v>480</v>
      </c>
      <c r="B412" s="16" t="s">
        <v>110</v>
      </c>
      <c r="C412" s="70" t="s">
        <v>729</v>
      </c>
      <c r="D412" s="91"/>
      <c r="E412" s="66" t="s">
        <v>735</v>
      </c>
      <c r="F412" s="111">
        <f>+'Gastos 630'!F362</f>
        <v>0</v>
      </c>
      <c r="H412" s="413"/>
      <c r="I412" s="21"/>
      <c r="J412" s="434"/>
      <c r="K412" s="413"/>
      <c r="L412" s="21"/>
    </row>
    <row r="413" spans="1:12" s="130" customFormat="1" ht="12" hidden="1" customHeight="1" x14ac:dyDescent="0.2">
      <c r="A413" s="46" t="s">
        <v>480</v>
      </c>
      <c r="B413" s="16">
        <v>1320</v>
      </c>
      <c r="C413" s="70" t="s">
        <v>730</v>
      </c>
      <c r="D413" s="85"/>
      <c r="E413" s="66" t="s">
        <v>736</v>
      </c>
      <c r="F413" s="111">
        <f>+'Gastos 630'!F363</f>
        <v>0</v>
      </c>
      <c r="H413" s="413"/>
      <c r="I413" s="21"/>
      <c r="J413" s="434"/>
      <c r="K413" s="413"/>
      <c r="L413" s="21"/>
    </row>
    <row r="414" spans="1:12" s="130" customFormat="1" ht="12" hidden="1" customHeight="1" x14ac:dyDescent="0.2">
      <c r="A414" s="46" t="s">
        <v>593</v>
      </c>
      <c r="B414" s="16" t="s">
        <v>110</v>
      </c>
      <c r="C414" s="70" t="s">
        <v>601</v>
      </c>
      <c r="D414" s="91"/>
      <c r="E414" s="66" t="s">
        <v>609</v>
      </c>
      <c r="F414" s="111">
        <f>'Gastos 630'!F364</f>
        <v>0</v>
      </c>
      <c r="H414" s="413"/>
      <c r="I414" s="21"/>
      <c r="J414" s="434"/>
      <c r="K414" s="413"/>
      <c r="L414" s="21"/>
    </row>
    <row r="415" spans="1:12" s="130" customFormat="1" ht="12" hidden="1" customHeight="1" x14ac:dyDescent="0.2">
      <c r="A415" s="46" t="s">
        <v>593</v>
      </c>
      <c r="B415" s="16" t="s">
        <v>110</v>
      </c>
      <c r="C415" s="70" t="s">
        <v>602</v>
      </c>
      <c r="D415" s="91"/>
      <c r="E415" s="66" t="s">
        <v>610</v>
      </c>
      <c r="F415" s="111">
        <f>'Gastos 630'!F365</f>
        <v>0</v>
      </c>
      <c r="H415" s="413"/>
      <c r="I415" s="21"/>
      <c r="J415" s="434"/>
      <c r="K415" s="413"/>
      <c r="L415" s="21"/>
    </row>
    <row r="416" spans="1:12" s="130" customFormat="1" ht="12" hidden="1" customHeight="1" x14ac:dyDescent="0.2">
      <c r="A416" s="46" t="s">
        <v>593</v>
      </c>
      <c r="B416" s="16">
        <v>1320</v>
      </c>
      <c r="C416" s="70" t="s">
        <v>603</v>
      </c>
      <c r="D416" s="91"/>
      <c r="E416" s="66" t="s">
        <v>611</v>
      </c>
      <c r="F416" s="111">
        <f>'Gastos 630'!F366</f>
        <v>0</v>
      </c>
      <c r="H416" s="413"/>
      <c r="I416" s="21"/>
      <c r="J416" s="434"/>
      <c r="K416" s="413"/>
      <c r="L416" s="21"/>
    </row>
    <row r="417" spans="1:12" s="130" customFormat="1" ht="12" hidden="1" customHeight="1" x14ac:dyDescent="0.2">
      <c r="A417" s="46" t="s">
        <v>593</v>
      </c>
      <c r="B417" s="16" t="s">
        <v>110</v>
      </c>
      <c r="C417" s="70" t="s">
        <v>604</v>
      </c>
      <c r="D417" s="91"/>
      <c r="E417" s="66" t="s">
        <v>612</v>
      </c>
      <c r="F417" s="111">
        <f>'Gastos 630'!F367</f>
        <v>0</v>
      </c>
      <c r="H417" s="413"/>
      <c r="I417" s="21"/>
      <c r="J417" s="434"/>
      <c r="K417" s="413"/>
      <c r="L417" s="21"/>
    </row>
    <row r="418" spans="1:12" s="130" customFormat="1" ht="12" hidden="1" customHeight="1" x14ac:dyDescent="0.2">
      <c r="A418" s="46" t="s">
        <v>593</v>
      </c>
      <c r="B418" s="16" t="s">
        <v>110</v>
      </c>
      <c r="C418" s="70" t="s">
        <v>605</v>
      </c>
      <c r="D418" s="91"/>
      <c r="E418" s="66" t="s">
        <v>613</v>
      </c>
      <c r="F418" s="111">
        <f>'Gastos 630'!F368</f>
        <v>0</v>
      </c>
      <c r="H418" s="413"/>
      <c r="I418" s="21"/>
      <c r="J418" s="434"/>
      <c r="K418" s="413"/>
      <c r="L418" s="21"/>
    </row>
    <row r="419" spans="1:12" s="130" customFormat="1" ht="12" hidden="1" customHeight="1" x14ac:dyDescent="0.2">
      <c r="A419" s="46" t="s">
        <v>593</v>
      </c>
      <c r="B419" s="16">
        <v>1320</v>
      </c>
      <c r="C419" s="70" t="s">
        <v>606</v>
      </c>
      <c r="D419" s="91"/>
      <c r="E419" s="66" t="s">
        <v>614</v>
      </c>
      <c r="F419" s="111">
        <f>'Gastos 630'!F369</f>
        <v>0</v>
      </c>
      <c r="H419" s="413"/>
      <c r="I419" s="21"/>
      <c r="J419" s="434"/>
      <c r="K419" s="413"/>
      <c r="L419" s="21"/>
    </row>
    <row r="420" spans="1:12" s="130" customFormat="1" ht="12" hidden="1" customHeight="1" x14ac:dyDescent="0.2">
      <c r="A420" s="46" t="s">
        <v>593</v>
      </c>
      <c r="B420" s="16" t="s">
        <v>110</v>
      </c>
      <c r="C420" s="70" t="s">
        <v>607</v>
      </c>
      <c r="D420" s="91"/>
      <c r="E420" s="66" t="s">
        <v>615</v>
      </c>
      <c r="F420" s="111">
        <f>'Gastos 630'!F370</f>
        <v>0</v>
      </c>
      <c r="H420" s="413"/>
      <c r="I420" s="21"/>
      <c r="J420" s="434"/>
      <c r="K420" s="413"/>
      <c r="L420" s="21"/>
    </row>
    <row r="421" spans="1:12" s="130" customFormat="1" ht="12" hidden="1" customHeight="1" x14ac:dyDescent="0.2">
      <c r="A421" s="46" t="s">
        <v>593</v>
      </c>
      <c r="B421" s="16">
        <v>1320</v>
      </c>
      <c r="C421" s="70" t="s">
        <v>608</v>
      </c>
      <c r="D421" s="91"/>
      <c r="E421" s="66" t="s">
        <v>616</v>
      </c>
      <c r="F421" s="111">
        <f>'Gastos 630'!F371</f>
        <v>0</v>
      </c>
      <c r="H421" s="413"/>
      <c r="I421" s="21"/>
      <c r="J421" s="434"/>
      <c r="K421" s="413"/>
      <c r="L421" s="21"/>
    </row>
    <row r="422" spans="1:12" s="130" customFormat="1" ht="12" customHeight="1" x14ac:dyDescent="0.2">
      <c r="A422" s="93"/>
      <c r="B422" s="90"/>
      <c r="C422" s="85"/>
      <c r="D422" s="91"/>
      <c r="E422" s="36"/>
      <c r="F422" s="121"/>
      <c r="H422" s="413"/>
      <c r="I422" s="21"/>
      <c r="J422" s="434"/>
      <c r="K422" s="413"/>
      <c r="L422" s="21"/>
    </row>
    <row r="423" spans="1:12" s="130" customFormat="1" ht="12.75" customHeight="1" x14ac:dyDescent="0.2">
      <c r="A423" s="541" t="s">
        <v>270</v>
      </c>
      <c r="B423" s="542"/>
      <c r="C423" s="543"/>
      <c r="D423" s="68"/>
      <c r="E423" s="61" t="s">
        <v>91</v>
      </c>
      <c r="F423" s="110">
        <f>SUM(F424:F425)</f>
        <v>500000</v>
      </c>
      <c r="H423" s="413"/>
      <c r="I423" s="21"/>
      <c r="J423" s="434"/>
      <c r="K423" s="413"/>
      <c r="L423" s="21"/>
    </row>
    <row r="424" spans="1:12" s="130" customFormat="1" ht="12" customHeight="1" x14ac:dyDescent="0.2">
      <c r="A424" s="63" t="s">
        <v>485</v>
      </c>
      <c r="B424" s="69" t="s">
        <v>111</v>
      </c>
      <c r="C424" s="70">
        <v>60701</v>
      </c>
      <c r="D424" s="70"/>
      <c r="E424" s="66" t="s">
        <v>12</v>
      </c>
      <c r="F424" s="111">
        <f>'Gastos 630'!F374</f>
        <v>500000</v>
      </c>
      <c r="H424" s="414" t="s">
        <v>423</v>
      </c>
      <c r="I424" s="21"/>
      <c r="J424" s="434"/>
      <c r="K424" s="413"/>
      <c r="L424" s="21"/>
    </row>
    <row r="425" spans="1:12" s="130" customFormat="1" ht="12" hidden="1" customHeight="1" x14ac:dyDescent="0.2">
      <c r="A425" s="63" t="s">
        <v>490</v>
      </c>
      <c r="B425" s="69" t="s">
        <v>111</v>
      </c>
      <c r="C425" s="70">
        <v>60701</v>
      </c>
      <c r="D425" s="70"/>
      <c r="E425" s="66" t="s">
        <v>12</v>
      </c>
      <c r="F425" s="111">
        <f>'Gastos 630'!F375+'Gastos 631'!F337</f>
        <v>0</v>
      </c>
      <c r="H425" s="413"/>
      <c r="I425" s="21"/>
      <c r="J425" s="434"/>
      <c r="K425" s="413"/>
      <c r="L425" s="21"/>
    </row>
    <row r="426" spans="1:12" s="130" customFormat="1" ht="9" customHeight="1" thickBot="1" x14ac:dyDescent="0.25">
      <c r="A426" s="93"/>
      <c r="B426" s="90" t="s">
        <v>106</v>
      </c>
      <c r="C426" s="85" t="s">
        <v>106</v>
      </c>
      <c r="D426" s="91"/>
      <c r="E426" s="36"/>
      <c r="F426" s="121"/>
      <c r="H426" s="413"/>
      <c r="I426" s="21"/>
      <c r="J426" s="434"/>
      <c r="K426" s="413"/>
      <c r="L426" s="21"/>
    </row>
    <row r="427" spans="1:12" s="75" customFormat="1" ht="18" customHeight="1" thickBot="1" x14ac:dyDescent="0.25">
      <c r="A427" s="562">
        <v>9</v>
      </c>
      <c r="B427" s="563"/>
      <c r="C427" s="564"/>
      <c r="D427" s="74"/>
      <c r="E427" s="275" t="s">
        <v>328</v>
      </c>
      <c r="F427" s="276">
        <f>F429</f>
        <v>200000000</v>
      </c>
      <c r="G427" s="131"/>
      <c r="H427" s="439" t="s">
        <v>564</v>
      </c>
      <c r="I427" s="411">
        <f>F427/F438</f>
        <v>2.4444184795597526E-2</v>
      </c>
      <c r="J427" s="434"/>
      <c r="K427" s="416"/>
      <c r="L427" s="21"/>
    </row>
    <row r="428" spans="1:12" s="130" customFormat="1" ht="9" customHeight="1" x14ac:dyDescent="0.2">
      <c r="A428" s="93"/>
      <c r="B428" s="90" t="s">
        <v>106</v>
      </c>
      <c r="C428" s="85" t="s">
        <v>106</v>
      </c>
      <c r="D428" s="91"/>
      <c r="E428" s="36"/>
      <c r="F428" s="121"/>
      <c r="H428" s="413"/>
      <c r="I428" s="21"/>
      <c r="J428" s="434"/>
      <c r="K428" s="413"/>
      <c r="L428" s="21"/>
    </row>
    <row r="429" spans="1:12" s="130" customFormat="1" ht="13.5" customHeight="1" x14ac:dyDescent="0.2">
      <c r="A429" s="541" t="s">
        <v>279</v>
      </c>
      <c r="B429" s="542"/>
      <c r="C429" s="543"/>
      <c r="D429" s="68"/>
      <c r="E429" s="43" t="s">
        <v>400</v>
      </c>
      <c r="F429" s="115">
        <f>SUM(F430:F437)</f>
        <v>200000000</v>
      </c>
      <c r="H429" s="413"/>
      <c r="I429" s="21"/>
      <c r="J429" s="434"/>
      <c r="K429" s="413"/>
      <c r="L429" s="21"/>
    </row>
    <row r="430" spans="1:12" s="130" customFormat="1" ht="12" customHeight="1" x14ac:dyDescent="0.2">
      <c r="A430" s="63" t="s">
        <v>481</v>
      </c>
      <c r="B430" s="69">
        <v>4000</v>
      </c>
      <c r="C430" s="70">
        <v>90201</v>
      </c>
      <c r="D430" s="70"/>
      <c r="E430" s="172" t="s">
        <v>401</v>
      </c>
      <c r="F430" s="113">
        <f>+'Gastos 630'!F380</f>
        <v>200000000</v>
      </c>
      <c r="H430" s="413"/>
      <c r="I430" s="21"/>
      <c r="J430" s="434"/>
      <c r="K430" s="413"/>
      <c r="L430" s="21"/>
    </row>
    <row r="431" spans="1:12" ht="25.5" hidden="1" x14ac:dyDescent="0.2">
      <c r="A431" s="63" t="s">
        <v>562</v>
      </c>
      <c r="B431" s="69">
        <v>4000</v>
      </c>
      <c r="C431" s="70">
        <v>90202</v>
      </c>
      <c r="D431" s="70"/>
      <c r="E431" s="172" t="s">
        <v>465</v>
      </c>
      <c r="F431" s="113">
        <f>'Gastos 630'!F381+'Gastos 631'!F342</f>
        <v>0</v>
      </c>
    </row>
    <row r="432" spans="1:12" ht="25.5" hidden="1" x14ac:dyDescent="0.2">
      <c r="A432" s="63" t="s">
        <v>568</v>
      </c>
      <c r="B432" s="69">
        <v>4000</v>
      </c>
      <c r="C432" s="70">
        <v>90202</v>
      </c>
      <c r="D432" s="70"/>
      <c r="E432" s="172" t="s">
        <v>569</v>
      </c>
      <c r="F432" s="113">
        <f>'Gastos 630'!F382+'Gastos 631'!F343</f>
        <v>0</v>
      </c>
    </row>
    <row r="433" spans="1:12" ht="25.5" hidden="1" x14ac:dyDescent="0.2">
      <c r="A433" s="63" t="s">
        <v>483</v>
      </c>
      <c r="B433" s="69" t="s">
        <v>112</v>
      </c>
      <c r="C433" s="70">
        <v>90202</v>
      </c>
      <c r="D433" s="70"/>
      <c r="E433" s="172" t="s">
        <v>465</v>
      </c>
      <c r="F433" s="113">
        <f>'Gastos 630'!F384+'Gastos 631'!F344</f>
        <v>0</v>
      </c>
    </row>
    <row r="434" spans="1:12" s="33" customFormat="1" ht="25.5" hidden="1" x14ac:dyDescent="0.2">
      <c r="A434" s="167" t="s">
        <v>491</v>
      </c>
      <c r="B434" s="168" t="s">
        <v>112</v>
      </c>
      <c r="C434" s="169">
        <v>90202</v>
      </c>
      <c r="D434" s="169"/>
      <c r="E434" s="172" t="s">
        <v>469</v>
      </c>
      <c r="F434" s="113">
        <f>'Gastos 630'!F385+'Gastos 631'!F345</f>
        <v>0</v>
      </c>
      <c r="G434" s="132"/>
      <c r="H434" s="415"/>
      <c r="J434" s="442"/>
      <c r="K434" s="415"/>
    </row>
    <row r="435" spans="1:12" ht="25.5" hidden="1" x14ac:dyDescent="0.2">
      <c r="A435" s="63" t="s">
        <v>492</v>
      </c>
      <c r="B435" s="69" t="s">
        <v>112</v>
      </c>
      <c r="C435" s="70">
        <v>90202</v>
      </c>
      <c r="D435" s="70"/>
      <c r="E435" s="172" t="s">
        <v>468</v>
      </c>
      <c r="F435" s="113">
        <f>'Gastos 630'!F386+'Gastos 631'!F346</f>
        <v>0</v>
      </c>
    </row>
    <row r="436" spans="1:12" ht="25.5" hidden="1" customHeight="1" x14ac:dyDescent="0.2">
      <c r="A436" s="63" t="s">
        <v>618</v>
      </c>
      <c r="B436" s="69" t="s">
        <v>112</v>
      </c>
      <c r="C436" s="70">
        <v>90202</v>
      </c>
      <c r="D436" s="70"/>
      <c r="E436" s="172" t="s">
        <v>636</v>
      </c>
      <c r="F436" s="344">
        <f>+'Gastos 631'!F347</f>
        <v>0</v>
      </c>
    </row>
    <row r="437" spans="1:12" s="130" customFormat="1" ht="9" customHeight="1" thickBot="1" x14ac:dyDescent="0.25">
      <c r="A437" s="93"/>
      <c r="B437" s="90"/>
      <c r="C437" s="85"/>
      <c r="D437" s="91"/>
      <c r="E437" s="36"/>
      <c r="F437" s="121"/>
      <c r="H437" s="413"/>
      <c r="I437" s="21"/>
      <c r="J437" s="434"/>
      <c r="K437" s="413"/>
      <c r="L437" s="21"/>
    </row>
    <row r="438" spans="1:12" s="24" customFormat="1" ht="18.75" customHeight="1" thickBot="1" x14ac:dyDescent="0.25">
      <c r="A438" s="571" t="s">
        <v>57</v>
      </c>
      <c r="B438" s="572"/>
      <c r="C438" s="572"/>
      <c r="D438" s="572"/>
      <c r="E438" s="572"/>
      <c r="F438" s="276">
        <f>F50+F217+F337+F402+F427</f>
        <v>8181905090</v>
      </c>
      <c r="G438" s="135"/>
      <c r="H438" s="419">
        <f>+F438-F389</f>
        <v>6537905090</v>
      </c>
      <c r="I438" s="412">
        <f>SUM(I50:I437)</f>
        <v>1</v>
      </c>
      <c r="J438" s="445"/>
      <c r="K438" s="419"/>
    </row>
    <row r="439" spans="1:12" ht="12" customHeight="1" x14ac:dyDescent="0.2">
      <c r="E439" s="96"/>
      <c r="F439" s="96"/>
      <c r="H439" s="418"/>
      <c r="I439" s="155"/>
      <c r="J439" s="444"/>
    </row>
    <row r="440" spans="1:12" ht="12" hidden="1" customHeight="1" thickBot="1" x14ac:dyDescent="0.25">
      <c r="E440" s="96"/>
      <c r="H440" s="418"/>
      <c r="I440" s="155"/>
      <c r="J440" s="444"/>
    </row>
    <row r="441" spans="1:12" ht="12" hidden="1" customHeight="1" x14ac:dyDescent="0.2">
      <c r="E441" s="96"/>
      <c r="F441" s="315" t="s">
        <v>558</v>
      </c>
      <c r="H441" s="418"/>
      <c r="I441" s="155"/>
      <c r="J441" s="444"/>
    </row>
    <row r="442" spans="1:12" ht="12" hidden="1" customHeight="1" thickBot="1" x14ac:dyDescent="0.25">
      <c r="E442" s="96"/>
      <c r="F442" s="316">
        <f>'Consolidado Gastos'!F438-'Gastos 630'!F388-'Gastos 631'!F349</f>
        <v>0</v>
      </c>
      <c r="H442" s="418"/>
      <c r="I442" s="155"/>
      <c r="J442" s="444"/>
    </row>
    <row r="443" spans="1:12" ht="12" hidden="1" customHeight="1" x14ac:dyDescent="0.2">
      <c r="E443" s="96"/>
      <c r="F443" s="96"/>
      <c r="H443" s="418"/>
      <c r="I443" s="155"/>
      <c r="J443" s="444"/>
    </row>
    <row r="444" spans="1:12" ht="12" hidden="1" customHeight="1" x14ac:dyDescent="0.2">
      <c r="E444" s="96"/>
      <c r="F444" s="96">
        <v>8091706478</v>
      </c>
      <c r="H444" s="419"/>
      <c r="I444" s="155"/>
      <c r="J444" s="444"/>
    </row>
    <row r="445" spans="1:12" ht="12" hidden="1" customHeight="1" x14ac:dyDescent="0.2">
      <c r="E445" s="96"/>
      <c r="F445" s="96">
        <f>+F438-F444</f>
        <v>90198612</v>
      </c>
      <c r="H445" s="418"/>
      <c r="I445" s="155"/>
      <c r="J445" s="444"/>
    </row>
    <row r="446" spans="1:12" ht="12" hidden="1" customHeight="1" x14ac:dyDescent="0.2">
      <c r="E446" s="96"/>
      <c r="F446" s="96"/>
    </row>
    <row r="447" spans="1:12" ht="12" hidden="1" customHeight="1" x14ac:dyDescent="0.2">
      <c r="E447" s="96"/>
      <c r="F447" s="96">
        <f>-'Gastos 631'!F62-'Gastos 631'!F333</f>
        <v>-55198612</v>
      </c>
    </row>
    <row r="448" spans="1:12" ht="12" hidden="1" customHeight="1" x14ac:dyDescent="0.2">
      <c r="E448" s="96"/>
      <c r="F448" s="96">
        <v>-35000000</v>
      </c>
      <c r="H448" s="414"/>
    </row>
    <row r="449" spans="1:12" ht="12" hidden="1" customHeight="1" x14ac:dyDescent="0.2">
      <c r="E449" s="96"/>
      <c r="F449" s="96">
        <f>SUM(F445:F448)</f>
        <v>0</v>
      </c>
    </row>
    <row r="450" spans="1:12" ht="12" hidden="1" customHeight="1" x14ac:dyDescent="0.2">
      <c r="E450" s="96"/>
      <c r="F450" s="96"/>
    </row>
    <row r="451" spans="1:12" ht="12" hidden="1" customHeight="1" x14ac:dyDescent="0.2">
      <c r="E451" s="96"/>
      <c r="F451" s="96"/>
    </row>
    <row r="452" spans="1:12" ht="12" hidden="1" customHeight="1" x14ac:dyDescent="0.2">
      <c r="E452" s="96"/>
      <c r="F452" s="96"/>
    </row>
    <row r="453" spans="1:12" ht="12" hidden="1" customHeight="1" x14ac:dyDescent="0.2">
      <c r="F453" s="96"/>
    </row>
    <row r="454" spans="1:12" ht="12" hidden="1" customHeight="1" x14ac:dyDescent="0.2">
      <c r="F454" s="96"/>
    </row>
    <row r="455" spans="1:12" ht="12" hidden="1" customHeight="1" x14ac:dyDescent="0.2">
      <c r="F455" s="96"/>
    </row>
    <row r="456" spans="1:12" ht="12" hidden="1" customHeight="1" x14ac:dyDescent="0.2">
      <c r="F456" s="96"/>
    </row>
    <row r="457" spans="1:12" ht="12" customHeight="1" x14ac:dyDescent="0.2">
      <c r="F457" s="96"/>
    </row>
    <row r="458" spans="1:12" ht="12" customHeight="1" x14ac:dyDescent="0.2">
      <c r="F458" s="96"/>
    </row>
    <row r="459" spans="1:12" ht="12" customHeight="1" x14ac:dyDescent="0.2">
      <c r="F459" s="96"/>
    </row>
    <row r="461" spans="1:12" ht="12" customHeight="1" x14ac:dyDescent="0.2">
      <c r="F461" s="96"/>
    </row>
    <row r="462" spans="1:12" ht="12" customHeight="1" x14ac:dyDescent="0.2">
      <c r="F462" s="96"/>
    </row>
    <row r="463" spans="1:12" s="130" customFormat="1" ht="12" customHeight="1" x14ac:dyDescent="0.2">
      <c r="A463" s="22"/>
      <c r="B463" s="87"/>
      <c r="C463" s="87"/>
      <c r="D463" s="87"/>
      <c r="E463" s="28"/>
      <c r="F463" s="96"/>
      <c r="H463" s="413"/>
      <c r="I463" s="21"/>
      <c r="J463" s="434"/>
      <c r="K463" s="413"/>
      <c r="L463" s="21"/>
    </row>
    <row r="464" spans="1:12" s="130" customFormat="1" ht="12" customHeight="1" x14ac:dyDescent="0.2">
      <c r="A464" s="22"/>
      <c r="B464" s="87"/>
      <c r="C464" s="87"/>
      <c r="D464" s="87"/>
      <c r="E464" s="28"/>
      <c r="F464" s="96"/>
      <c r="H464" s="413"/>
      <c r="I464" s="21"/>
      <c r="J464" s="434"/>
      <c r="K464" s="413"/>
      <c r="L464" s="21"/>
    </row>
    <row r="465" spans="1:12" s="130" customFormat="1" ht="12" customHeight="1" x14ac:dyDescent="0.2">
      <c r="A465" s="22"/>
      <c r="B465" s="87"/>
      <c r="C465" s="87"/>
      <c r="D465" s="87"/>
      <c r="E465" s="28"/>
      <c r="F465" s="96"/>
      <c r="H465" s="413"/>
      <c r="I465" s="21"/>
      <c r="J465" s="434"/>
      <c r="K465" s="413"/>
      <c r="L465" s="21"/>
    </row>
    <row r="466" spans="1:12" s="130" customFormat="1" ht="12" customHeight="1" x14ac:dyDescent="0.2">
      <c r="A466" s="22"/>
      <c r="B466" s="87"/>
      <c r="C466" s="87"/>
      <c r="D466" s="87"/>
      <c r="E466" s="28"/>
      <c r="F466" s="96"/>
      <c r="H466" s="413"/>
      <c r="I466" s="21"/>
      <c r="J466" s="434"/>
      <c r="K466" s="413"/>
      <c r="L466" s="21"/>
    </row>
    <row r="467" spans="1:12" s="130" customFormat="1" ht="12" customHeight="1" x14ac:dyDescent="0.2">
      <c r="A467" s="22"/>
      <c r="B467" s="87"/>
      <c r="C467" s="87"/>
      <c r="D467" s="87"/>
      <c r="E467" s="28"/>
      <c r="F467" s="96"/>
      <c r="H467" s="413"/>
      <c r="I467" s="21"/>
      <c r="J467" s="434"/>
      <c r="K467" s="413"/>
      <c r="L467" s="21"/>
    </row>
    <row r="468" spans="1:12" s="130" customFormat="1" ht="12" customHeight="1" x14ac:dyDescent="0.2">
      <c r="A468" s="22"/>
      <c r="B468" s="87"/>
      <c r="C468" s="87"/>
      <c r="D468" s="87"/>
      <c r="E468" s="28"/>
      <c r="F468" s="96"/>
      <c r="H468" s="413"/>
      <c r="I468" s="21"/>
      <c r="J468" s="434"/>
      <c r="K468" s="413"/>
      <c r="L468" s="21"/>
    </row>
    <row r="469" spans="1:12" s="130" customFormat="1" ht="12" customHeight="1" x14ac:dyDescent="0.2">
      <c r="A469" s="22"/>
      <c r="B469" s="87"/>
      <c r="C469" s="87"/>
      <c r="D469" s="87"/>
      <c r="E469" s="28"/>
      <c r="F469" s="96"/>
      <c r="H469" s="413"/>
      <c r="I469" s="21"/>
      <c r="J469" s="434"/>
      <c r="K469" s="413"/>
      <c r="L469" s="21"/>
    </row>
    <row r="470" spans="1:12" s="130" customFormat="1" ht="12" customHeight="1" x14ac:dyDescent="0.2">
      <c r="A470" s="22"/>
      <c r="B470" s="87"/>
      <c r="C470" s="87"/>
      <c r="D470" s="87"/>
      <c r="E470" s="28"/>
      <c r="F470" s="96"/>
      <c r="H470" s="413"/>
      <c r="I470" s="21"/>
      <c r="J470" s="434"/>
      <c r="K470" s="413"/>
      <c r="L470" s="21"/>
    </row>
    <row r="471" spans="1:12" s="130" customFormat="1" ht="12" customHeight="1" x14ac:dyDescent="0.2">
      <c r="A471" s="22"/>
      <c r="B471" s="87"/>
      <c r="C471" s="87"/>
      <c r="D471" s="87"/>
      <c r="E471" s="28"/>
      <c r="F471" s="96"/>
      <c r="H471" s="413"/>
      <c r="I471" s="21"/>
      <c r="J471" s="434"/>
      <c r="K471" s="413"/>
      <c r="L471" s="21"/>
    </row>
    <row r="472" spans="1:12" s="130" customFormat="1" ht="12" customHeight="1" x14ac:dyDescent="0.2">
      <c r="A472" s="22"/>
      <c r="B472" s="87"/>
      <c r="C472" s="87"/>
      <c r="D472" s="87"/>
      <c r="E472" s="28"/>
      <c r="F472" s="96"/>
      <c r="H472" s="413"/>
      <c r="I472" s="21"/>
      <c r="J472" s="434"/>
      <c r="K472" s="413"/>
      <c r="L472" s="21"/>
    </row>
    <row r="473" spans="1:12" s="130" customFormat="1" ht="12" customHeight="1" x14ac:dyDescent="0.2">
      <c r="A473" s="22"/>
      <c r="B473" s="87"/>
      <c r="C473" s="87"/>
      <c r="D473" s="87"/>
      <c r="E473" s="28"/>
      <c r="F473" s="96"/>
      <c r="H473" s="413"/>
      <c r="I473" s="21"/>
      <c r="J473" s="434"/>
      <c r="K473" s="413"/>
      <c r="L473" s="21"/>
    </row>
    <row r="474" spans="1:12" s="130" customFormat="1" ht="12" customHeight="1" x14ac:dyDescent="0.2">
      <c r="A474" s="22"/>
      <c r="B474" s="87"/>
      <c r="C474" s="87"/>
      <c r="D474" s="87"/>
      <c r="E474" s="28"/>
      <c r="F474" s="96"/>
      <c r="H474" s="413"/>
      <c r="I474" s="21"/>
      <c r="J474" s="434"/>
      <c r="K474" s="413"/>
      <c r="L474" s="21"/>
    </row>
    <row r="475" spans="1:12" s="130" customFormat="1" ht="12" customHeight="1" x14ac:dyDescent="0.2">
      <c r="A475" s="22"/>
      <c r="B475" s="87"/>
      <c r="C475" s="87"/>
      <c r="D475" s="87"/>
      <c r="E475" s="28"/>
      <c r="F475" s="96"/>
      <c r="H475" s="413"/>
      <c r="I475" s="21"/>
      <c r="J475" s="434"/>
      <c r="K475" s="413"/>
      <c r="L475" s="21"/>
    </row>
    <row r="476" spans="1:12" s="130" customFormat="1" ht="12" customHeight="1" x14ac:dyDescent="0.2">
      <c r="A476" s="22"/>
      <c r="B476" s="87"/>
      <c r="C476" s="87"/>
      <c r="D476" s="87"/>
      <c r="E476" s="28"/>
      <c r="F476" s="96"/>
      <c r="H476" s="413"/>
      <c r="I476" s="21"/>
      <c r="J476" s="434"/>
      <c r="K476" s="413"/>
      <c r="L476" s="21"/>
    </row>
    <row r="477" spans="1:12" s="130" customFormat="1" ht="12" customHeight="1" x14ac:dyDescent="0.2">
      <c r="A477" s="22"/>
      <c r="B477" s="87"/>
      <c r="C477" s="87"/>
      <c r="D477" s="87"/>
      <c r="E477" s="28"/>
      <c r="F477" s="96"/>
      <c r="H477" s="413"/>
      <c r="I477" s="21"/>
      <c r="J477" s="434"/>
      <c r="K477" s="413"/>
      <c r="L477" s="21"/>
    </row>
    <row r="478" spans="1:12" s="130" customFormat="1" ht="12" customHeight="1" x14ac:dyDescent="0.2">
      <c r="A478" s="22"/>
      <c r="B478" s="87"/>
      <c r="C478" s="87"/>
      <c r="D478" s="87"/>
      <c r="E478" s="28"/>
      <c r="F478" s="96"/>
      <c r="H478" s="413"/>
      <c r="I478" s="21"/>
      <c r="J478" s="434"/>
      <c r="K478" s="413"/>
      <c r="L478" s="21"/>
    </row>
    <row r="479" spans="1:12" s="130" customFormat="1" ht="12" customHeight="1" x14ac:dyDescent="0.2">
      <c r="A479" s="22"/>
      <c r="B479" s="87"/>
      <c r="C479" s="87"/>
      <c r="D479" s="87"/>
      <c r="E479" s="28"/>
      <c r="F479" s="96"/>
      <c r="H479" s="413"/>
      <c r="I479" s="21"/>
      <c r="J479" s="434"/>
      <c r="K479" s="413"/>
      <c r="L479" s="21"/>
    </row>
    <row r="480" spans="1:12" s="130" customFormat="1" ht="12" customHeight="1" x14ac:dyDescent="0.2">
      <c r="A480" s="22"/>
      <c r="B480" s="87"/>
      <c r="C480" s="87"/>
      <c r="D480" s="87"/>
      <c r="E480" s="28"/>
      <c r="F480" s="96"/>
      <c r="H480" s="413"/>
      <c r="I480" s="21"/>
      <c r="J480" s="434"/>
      <c r="K480" s="413"/>
      <c r="L480" s="21"/>
    </row>
    <row r="481" spans="1:12" s="130" customFormat="1" ht="12" customHeight="1" x14ac:dyDescent="0.2">
      <c r="A481" s="22"/>
      <c r="B481" s="87"/>
      <c r="C481" s="87"/>
      <c r="D481" s="87"/>
      <c r="E481" s="28"/>
      <c r="F481" s="96"/>
      <c r="H481" s="413"/>
      <c r="I481" s="21"/>
      <c r="J481" s="434"/>
      <c r="K481" s="413"/>
      <c r="L481" s="21"/>
    </row>
    <row r="482" spans="1:12" s="130" customFormat="1" ht="12" customHeight="1" x14ac:dyDescent="0.2">
      <c r="A482" s="22"/>
      <c r="B482" s="87"/>
      <c r="C482" s="87"/>
      <c r="D482" s="87"/>
      <c r="E482" s="28"/>
      <c r="F482" s="96"/>
      <c r="H482" s="413"/>
      <c r="I482" s="21"/>
      <c r="J482" s="434"/>
      <c r="K482" s="413"/>
      <c r="L482" s="21"/>
    </row>
    <row r="483" spans="1:12" s="130" customFormat="1" ht="12" customHeight="1" x14ac:dyDescent="0.2">
      <c r="A483" s="22"/>
      <c r="B483" s="87"/>
      <c r="C483" s="87"/>
      <c r="D483" s="87"/>
      <c r="E483" s="28"/>
      <c r="F483" s="96"/>
      <c r="H483" s="413"/>
      <c r="I483" s="21"/>
      <c r="J483" s="434"/>
      <c r="K483" s="413"/>
      <c r="L483" s="21"/>
    </row>
    <row r="484" spans="1:12" s="130" customFormat="1" ht="12" customHeight="1" x14ac:dyDescent="0.2">
      <c r="A484" s="22"/>
      <c r="B484" s="87"/>
      <c r="C484" s="87"/>
      <c r="D484" s="87"/>
      <c r="E484" s="28"/>
      <c r="F484" s="96"/>
      <c r="H484" s="413"/>
      <c r="I484" s="21"/>
      <c r="J484" s="434"/>
      <c r="K484" s="413"/>
      <c r="L484" s="21"/>
    </row>
    <row r="485" spans="1:12" s="130" customFormat="1" ht="12" customHeight="1" x14ac:dyDescent="0.2">
      <c r="A485" s="22"/>
      <c r="B485" s="87"/>
      <c r="C485" s="87"/>
      <c r="D485" s="87"/>
      <c r="E485" s="28"/>
      <c r="F485" s="96"/>
      <c r="H485" s="413"/>
      <c r="I485" s="21"/>
      <c r="J485" s="434"/>
      <c r="K485" s="413"/>
      <c r="L485" s="21"/>
    </row>
    <row r="486" spans="1:12" s="130" customFormat="1" ht="12" customHeight="1" x14ac:dyDescent="0.2">
      <c r="A486" s="22"/>
      <c r="B486" s="87"/>
      <c r="C486" s="87"/>
      <c r="D486" s="87"/>
      <c r="E486" s="28"/>
      <c r="F486" s="96"/>
      <c r="H486" s="413"/>
      <c r="I486" s="21"/>
      <c r="J486" s="434"/>
      <c r="K486" s="413"/>
      <c r="L486" s="21"/>
    </row>
    <row r="487" spans="1:12" s="130" customFormat="1" ht="12" customHeight="1" x14ac:dyDescent="0.2">
      <c r="A487" s="22"/>
      <c r="B487" s="87"/>
      <c r="C487" s="87"/>
      <c r="D487" s="87"/>
      <c r="E487" s="28"/>
      <c r="F487" s="96"/>
      <c r="H487" s="413"/>
      <c r="I487" s="21"/>
      <c r="J487" s="434"/>
      <c r="K487" s="413"/>
      <c r="L487" s="21"/>
    </row>
    <row r="488" spans="1:12" s="130" customFormat="1" ht="12" customHeight="1" x14ac:dyDescent="0.2">
      <c r="A488" s="22"/>
      <c r="B488" s="87"/>
      <c r="C488" s="87"/>
      <c r="D488" s="87"/>
      <c r="E488" s="28"/>
      <c r="F488" s="96"/>
      <c r="H488" s="413"/>
      <c r="I488" s="21"/>
      <c r="J488" s="434"/>
      <c r="K488" s="413"/>
      <c r="L488" s="21"/>
    </row>
    <row r="489" spans="1:12" s="130" customFormat="1" ht="12" customHeight="1" x14ac:dyDescent="0.2">
      <c r="A489" s="22"/>
      <c r="B489" s="87"/>
      <c r="C489" s="87"/>
      <c r="D489" s="87"/>
      <c r="E489" s="28"/>
      <c r="F489" s="96"/>
      <c r="H489" s="413"/>
      <c r="I489" s="21"/>
      <c r="J489" s="434"/>
      <c r="K489" s="413"/>
      <c r="L489" s="21"/>
    </row>
    <row r="490" spans="1:12" s="130" customFormat="1" ht="12" customHeight="1" x14ac:dyDescent="0.2">
      <c r="A490" s="22"/>
      <c r="B490" s="87"/>
      <c r="C490" s="87"/>
      <c r="D490" s="87"/>
      <c r="E490" s="28"/>
      <c r="F490" s="96"/>
      <c r="H490" s="413"/>
      <c r="I490" s="21"/>
      <c r="J490" s="434"/>
      <c r="K490" s="413"/>
      <c r="L490" s="21"/>
    </row>
    <row r="491" spans="1:12" s="130" customFormat="1" ht="12" customHeight="1" x14ac:dyDescent="0.2">
      <c r="A491" s="22"/>
      <c r="B491" s="87"/>
      <c r="C491" s="87"/>
      <c r="D491" s="87"/>
      <c r="E491" s="28"/>
      <c r="F491" s="96"/>
      <c r="H491" s="413"/>
      <c r="I491" s="21"/>
      <c r="J491" s="434"/>
      <c r="K491" s="413"/>
      <c r="L491" s="21"/>
    </row>
    <row r="492" spans="1:12" s="130" customFormat="1" ht="12" customHeight="1" x14ac:dyDescent="0.2">
      <c r="A492" s="22"/>
      <c r="B492" s="87"/>
      <c r="C492" s="87"/>
      <c r="D492" s="87"/>
      <c r="E492" s="28"/>
      <c r="F492" s="96"/>
      <c r="H492" s="413"/>
      <c r="I492" s="21"/>
      <c r="J492" s="434"/>
      <c r="K492" s="413"/>
      <c r="L492" s="21"/>
    </row>
    <row r="493" spans="1:12" s="130" customFormat="1" ht="12" customHeight="1" x14ac:dyDescent="0.2">
      <c r="A493" s="22"/>
      <c r="B493" s="87"/>
      <c r="C493" s="87"/>
      <c r="D493" s="87"/>
      <c r="E493" s="28"/>
      <c r="F493" s="96"/>
      <c r="H493" s="413"/>
      <c r="I493" s="21"/>
      <c r="J493" s="434"/>
      <c r="K493" s="413"/>
      <c r="L493" s="21"/>
    </row>
    <row r="494" spans="1:12" s="130" customFormat="1" ht="12" customHeight="1" x14ac:dyDescent="0.2">
      <c r="A494" s="22"/>
      <c r="B494" s="87"/>
      <c r="C494" s="87"/>
      <c r="D494" s="87"/>
      <c r="E494" s="28"/>
      <c r="F494" s="96"/>
      <c r="H494" s="413"/>
      <c r="I494" s="21"/>
      <c r="J494" s="434"/>
      <c r="K494" s="413"/>
      <c r="L494" s="21"/>
    </row>
    <row r="495" spans="1:12" s="130" customFormat="1" ht="12" customHeight="1" x14ac:dyDescent="0.2">
      <c r="A495" s="22"/>
      <c r="B495" s="87"/>
      <c r="C495" s="87"/>
      <c r="D495" s="87"/>
      <c r="E495" s="28"/>
      <c r="F495" s="96"/>
      <c r="H495" s="413"/>
      <c r="I495" s="21"/>
      <c r="J495" s="434"/>
      <c r="K495" s="413"/>
      <c r="L495" s="21"/>
    </row>
    <row r="496" spans="1:12" s="130" customFormat="1" ht="12" customHeight="1" x14ac:dyDescent="0.2">
      <c r="A496" s="22"/>
      <c r="B496" s="87"/>
      <c r="C496" s="87"/>
      <c r="D496" s="87"/>
      <c r="E496" s="28"/>
      <c r="F496" s="96"/>
      <c r="H496" s="413"/>
      <c r="I496" s="21"/>
      <c r="J496" s="434"/>
      <c r="K496" s="413"/>
      <c r="L496" s="21"/>
    </row>
    <row r="497" spans="1:12" s="130" customFormat="1" ht="12" customHeight="1" x14ac:dyDescent="0.2">
      <c r="A497" s="22"/>
      <c r="B497" s="87"/>
      <c r="C497" s="87"/>
      <c r="D497" s="87"/>
      <c r="E497" s="28"/>
      <c r="F497" s="96"/>
      <c r="H497" s="413"/>
      <c r="I497" s="21"/>
      <c r="J497" s="434"/>
      <c r="K497" s="413"/>
      <c r="L497" s="21"/>
    </row>
    <row r="498" spans="1:12" s="130" customFormat="1" ht="12" customHeight="1" x14ac:dyDescent="0.2">
      <c r="A498" s="22"/>
      <c r="B498" s="87"/>
      <c r="C498" s="87"/>
      <c r="D498" s="87"/>
      <c r="E498" s="28"/>
      <c r="F498" s="96"/>
      <c r="H498" s="413"/>
      <c r="I498" s="21"/>
      <c r="J498" s="434"/>
      <c r="K498" s="413"/>
      <c r="L498" s="21"/>
    </row>
    <row r="499" spans="1:12" s="130" customFormat="1" ht="12" customHeight="1" x14ac:dyDescent="0.2">
      <c r="A499" s="22"/>
      <c r="B499" s="87"/>
      <c r="C499" s="87"/>
      <c r="D499" s="87"/>
      <c r="E499" s="28"/>
      <c r="F499" s="96"/>
      <c r="H499" s="413"/>
      <c r="I499" s="21"/>
      <c r="J499" s="434"/>
      <c r="K499" s="413"/>
      <c r="L499" s="21"/>
    </row>
    <row r="500" spans="1:12" s="130" customFormat="1" ht="12" customHeight="1" x14ac:dyDescent="0.2">
      <c r="A500" s="22"/>
      <c r="B500" s="87"/>
      <c r="C500" s="87"/>
      <c r="D500" s="87"/>
      <c r="E500" s="28"/>
      <c r="F500" s="96"/>
      <c r="H500" s="413"/>
      <c r="I500" s="21"/>
      <c r="J500" s="434"/>
      <c r="K500" s="413"/>
      <c r="L500" s="21"/>
    </row>
    <row r="501" spans="1:12" s="130" customFormat="1" ht="12" customHeight="1" x14ac:dyDescent="0.2">
      <c r="A501" s="22"/>
      <c r="B501" s="87"/>
      <c r="C501" s="87"/>
      <c r="D501" s="87"/>
      <c r="E501" s="28"/>
      <c r="F501" s="96"/>
      <c r="H501" s="413"/>
      <c r="I501" s="21"/>
      <c r="J501" s="434"/>
      <c r="K501" s="413"/>
      <c r="L501" s="21"/>
    </row>
    <row r="502" spans="1:12" s="130" customFormat="1" ht="12" customHeight="1" x14ac:dyDescent="0.2">
      <c r="A502" s="22"/>
      <c r="B502" s="87"/>
      <c r="C502" s="87"/>
      <c r="D502" s="87"/>
      <c r="E502" s="28"/>
      <c r="F502" s="96"/>
      <c r="H502" s="413"/>
      <c r="I502" s="21"/>
      <c r="J502" s="434"/>
      <c r="K502" s="413"/>
      <c r="L502" s="21"/>
    </row>
    <row r="503" spans="1:12" s="130" customFormat="1" ht="12" customHeight="1" x14ac:dyDescent="0.2">
      <c r="A503" s="22"/>
      <c r="B503" s="87"/>
      <c r="C503" s="87"/>
      <c r="D503" s="87"/>
      <c r="E503" s="28"/>
      <c r="F503" s="96"/>
      <c r="H503" s="413"/>
      <c r="I503" s="21"/>
      <c r="J503" s="434"/>
      <c r="K503" s="413"/>
      <c r="L503" s="21"/>
    </row>
    <row r="504" spans="1:12" s="130" customFormat="1" ht="12" customHeight="1" x14ac:dyDescent="0.2">
      <c r="A504" s="22"/>
      <c r="B504" s="87"/>
      <c r="C504" s="87"/>
      <c r="D504" s="87"/>
      <c r="E504" s="28"/>
      <c r="F504" s="96"/>
      <c r="H504" s="413"/>
      <c r="I504" s="21"/>
      <c r="J504" s="434"/>
      <c r="K504" s="413"/>
      <c r="L504" s="21"/>
    </row>
    <row r="505" spans="1:12" s="130" customFormat="1" ht="12" customHeight="1" x14ac:dyDescent="0.2">
      <c r="A505" s="22"/>
      <c r="B505" s="87"/>
      <c r="C505" s="87"/>
      <c r="D505" s="87"/>
      <c r="E505" s="28"/>
      <c r="F505" s="96"/>
      <c r="H505" s="413"/>
      <c r="I505" s="21"/>
      <c r="J505" s="434"/>
      <c r="K505" s="413"/>
      <c r="L505" s="21"/>
    </row>
    <row r="506" spans="1:12" s="130" customFormat="1" ht="12" customHeight="1" x14ac:dyDescent="0.2">
      <c r="A506" s="22"/>
      <c r="B506" s="87"/>
      <c r="C506" s="87"/>
      <c r="D506" s="87"/>
      <c r="E506" s="28"/>
      <c r="F506" s="96"/>
      <c r="H506" s="413"/>
      <c r="I506" s="21"/>
      <c r="J506" s="434"/>
      <c r="K506" s="413"/>
      <c r="L506" s="21"/>
    </row>
    <row r="507" spans="1:12" s="130" customFormat="1" ht="12" customHeight="1" x14ac:dyDescent="0.2">
      <c r="A507" s="22"/>
      <c r="B507" s="87"/>
      <c r="C507" s="87"/>
      <c r="D507" s="87"/>
      <c r="E507" s="28"/>
      <c r="F507" s="96"/>
      <c r="H507" s="413"/>
      <c r="I507" s="21"/>
      <c r="J507" s="434"/>
      <c r="K507" s="413"/>
      <c r="L507" s="21"/>
    </row>
    <row r="508" spans="1:12" s="130" customFormat="1" ht="12" customHeight="1" x14ac:dyDescent="0.2">
      <c r="A508" s="22"/>
      <c r="B508" s="87"/>
      <c r="C508" s="87"/>
      <c r="D508" s="87"/>
      <c r="E508" s="28"/>
      <c r="F508" s="96"/>
      <c r="H508" s="413"/>
      <c r="I508" s="21"/>
      <c r="J508" s="434"/>
      <c r="K508" s="413"/>
      <c r="L508" s="21"/>
    </row>
    <row r="509" spans="1:12" s="130" customFormat="1" ht="12" customHeight="1" x14ac:dyDescent="0.2">
      <c r="A509" s="22"/>
      <c r="B509" s="87"/>
      <c r="C509" s="87"/>
      <c r="D509" s="87"/>
      <c r="E509" s="28"/>
      <c r="F509" s="96"/>
      <c r="H509" s="413"/>
      <c r="I509" s="21"/>
      <c r="J509" s="434"/>
      <c r="K509" s="413"/>
      <c r="L509" s="21"/>
    </row>
    <row r="510" spans="1:12" s="130" customFormat="1" ht="12" customHeight="1" x14ac:dyDescent="0.2">
      <c r="A510" s="22"/>
      <c r="B510" s="87"/>
      <c r="C510" s="87"/>
      <c r="D510" s="87"/>
      <c r="E510" s="28"/>
      <c r="F510" s="96"/>
      <c r="H510" s="413"/>
      <c r="I510" s="21"/>
      <c r="J510" s="434"/>
      <c r="K510" s="413"/>
      <c r="L510" s="21"/>
    </row>
    <row r="511" spans="1:12" s="130" customFormat="1" ht="12" customHeight="1" x14ac:dyDescent="0.2">
      <c r="A511" s="22"/>
      <c r="B511" s="87"/>
      <c r="C511" s="87"/>
      <c r="D511" s="87"/>
      <c r="E511" s="28"/>
      <c r="F511" s="96"/>
      <c r="H511" s="413"/>
      <c r="I511" s="21"/>
      <c r="J511" s="434"/>
      <c r="K511" s="413"/>
      <c r="L511" s="21"/>
    </row>
    <row r="512" spans="1:12" s="130" customFormat="1" ht="12" customHeight="1" x14ac:dyDescent="0.2">
      <c r="A512" s="22"/>
      <c r="B512" s="87"/>
      <c r="C512" s="87"/>
      <c r="D512" s="87"/>
      <c r="E512" s="28"/>
      <c r="F512" s="96"/>
      <c r="H512" s="413"/>
      <c r="I512" s="21"/>
      <c r="J512" s="434"/>
      <c r="K512" s="413"/>
      <c r="L512" s="21"/>
    </row>
    <row r="513" spans="1:12" s="130" customFormat="1" ht="12" customHeight="1" x14ac:dyDescent="0.2">
      <c r="A513" s="22"/>
      <c r="B513" s="87"/>
      <c r="C513" s="87"/>
      <c r="D513" s="87"/>
      <c r="E513" s="28"/>
      <c r="F513" s="96"/>
      <c r="H513" s="413"/>
      <c r="I513" s="21"/>
      <c r="J513" s="434"/>
      <c r="K513" s="413"/>
      <c r="L513" s="21"/>
    </row>
    <row r="514" spans="1:12" s="130" customFormat="1" ht="12" customHeight="1" x14ac:dyDescent="0.2">
      <c r="A514" s="22"/>
      <c r="B514" s="87"/>
      <c r="C514" s="87"/>
      <c r="D514" s="87"/>
      <c r="E514" s="28"/>
      <c r="F514" s="96"/>
      <c r="H514" s="413"/>
      <c r="I514" s="21"/>
      <c r="J514" s="434"/>
      <c r="K514" s="413"/>
      <c r="L514" s="21"/>
    </row>
    <row r="515" spans="1:12" s="130" customFormat="1" ht="12" customHeight="1" x14ac:dyDescent="0.2">
      <c r="A515" s="22"/>
      <c r="B515" s="87"/>
      <c r="C515" s="87"/>
      <c r="D515" s="87"/>
      <c r="E515" s="28"/>
      <c r="F515" s="96"/>
      <c r="H515" s="413"/>
      <c r="I515" s="21"/>
      <c r="J515" s="434"/>
      <c r="K515" s="413"/>
      <c r="L515" s="21"/>
    </row>
    <row r="516" spans="1:12" s="130" customFormat="1" ht="12" customHeight="1" x14ac:dyDescent="0.2">
      <c r="A516" s="22"/>
      <c r="B516" s="87"/>
      <c r="C516" s="87"/>
      <c r="D516" s="87"/>
      <c r="E516" s="28"/>
      <c r="F516" s="96"/>
      <c r="H516" s="413"/>
      <c r="I516" s="21"/>
      <c r="J516" s="434"/>
      <c r="K516" s="413"/>
      <c r="L516" s="21"/>
    </row>
    <row r="517" spans="1:12" s="130" customFormat="1" ht="12" customHeight="1" x14ac:dyDescent="0.2">
      <c r="A517" s="22"/>
      <c r="B517" s="87"/>
      <c r="C517" s="87"/>
      <c r="D517" s="87"/>
      <c r="E517" s="28"/>
      <c r="F517" s="96"/>
      <c r="H517" s="413"/>
      <c r="I517" s="21"/>
      <c r="J517" s="434"/>
      <c r="K517" s="413"/>
      <c r="L517" s="21"/>
    </row>
    <row r="518" spans="1:12" s="130" customFormat="1" ht="12" customHeight="1" x14ac:dyDescent="0.2">
      <c r="A518" s="22"/>
      <c r="B518" s="87"/>
      <c r="C518" s="87"/>
      <c r="D518" s="87"/>
      <c r="E518" s="28"/>
      <c r="F518" s="96"/>
      <c r="H518" s="413"/>
      <c r="I518" s="21"/>
      <c r="J518" s="434"/>
      <c r="K518" s="413"/>
      <c r="L518" s="21"/>
    </row>
    <row r="519" spans="1:12" s="130" customFormat="1" ht="12" customHeight="1" x14ac:dyDescent="0.2">
      <c r="A519" s="22"/>
      <c r="B519" s="87"/>
      <c r="C519" s="87"/>
      <c r="D519" s="87"/>
      <c r="E519" s="28"/>
      <c r="F519" s="96"/>
      <c r="H519" s="413"/>
      <c r="I519" s="21"/>
      <c r="J519" s="434"/>
      <c r="K519" s="413"/>
      <c r="L519" s="21"/>
    </row>
    <row r="520" spans="1:12" s="130" customFormat="1" ht="12" customHeight="1" x14ac:dyDescent="0.2">
      <c r="A520" s="22"/>
      <c r="B520" s="87"/>
      <c r="C520" s="87"/>
      <c r="D520" s="87"/>
      <c r="E520" s="28"/>
      <c r="F520" s="96"/>
      <c r="H520" s="413"/>
      <c r="I520" s="21"/>
      <c r="J520" s="434"/>
      <c r="K520" s="413"/>
      <c r="L520" s="21"/>
    </row>
    <row r="521" spans="1:12" s="130" customFormat="1" ht="12" customHeight="1" x14ac:dyDescent="0.2">
      <c r="A521" s="22"/>
      <c r="B521" s="87"/>
      <c r="C521" s="87"/>
      <c r="D521" s="87"/>
      <c r="E521" s="28"/>
      <c r="F521" s="96"/>
      <c r="H521" s="413"/>
      <c r="I521" s="21"/>
      <c r="J521" s="434"/>
      <c r="K521" s="413"/>
      <c r="L521" s="21"/>
    </row>
    <row r="522" spans="1:12" s="130" customFormat="1" ht="12" customHeight="1" x14ac:dyDescent="0.2">
      <c r="A522" s="22"/>
      <c r="B522" s="87"/>
      <c r="C522" s="87"/>
      <c r="D522" s="87"/>
      <c r="E522" s="28"/>
      <c r="F522" s="96"/>
      <c r="H522" s="413"/>
      <c r="I522" s="21"/>
      <c r="J522" s="434"/>
      <c r="K522" s="413"/>
      <c r="L522" s="21"/>
    </row>
    <row r="523" spans="1:12" s="130" customFormat="1" ht="12" customHeight="1" x14ac:dyDescent="0.2">
      <c r="A523" s="22"/>
      <c r="B523" s="87"/>
      <c r="C523" s="87"/>
      <c r="D523" s="87"/>
      <c r="E523" s="28"/>
      <c r="F523" s="96"/>
      <c r="H523" s="413"/>
      <c r="I523" s="21"/>
      <c r="J523" s="434"/>
      <c r="K523" s="413"/>
      <c r="L523" s="21"/>
    </row>
    <row r="524" spans="1:12" s="130" customFormat="1" ht="12" customHeight="1" x14ac:dyDescent="0.2">
      <c r="A524" s="22"/>
      <c r="B524" s="87"/>
      <c r="C524" s="87"/>
      <c r="D524" s="87"/>
      <c r="E524" s="28"/>
      <c r="F524" s="96"/>
      <c r="H524" s="413"/>
      <c r="I524" s="21"/>
      <c r="J524" s="434"/>
      <c r="K524" s="413"/>
      <c r="L524" s="21"/>
    </row>
    <row r="525" spans="1:12" s="130" customFormat="1" ht="12" customHeight="1" x14ac:dyDescent="0.2">
      <c r="A525" s="22"/>
      <c r="B525" s="87"/>
      <c r="C525" s="87"/>
      <c r="D525" s="87"/>
      <c r="E525" s="28"/>
      <c r="F525" s="96"/>
      <c r="H525" s="413"/>
      <c r="I525" s="21"/>
      <c r="J525" s="434"/>
      <c r="K525" s="413"/>
      <c r="L525" s="21"/>
    </row>
    <row r="526" spans="1:12" s="130" customFormat="1" ht="12" customHeight="1" x14ac:dyDescent="0.2">
      <c r="A526" s="22"/>
      <c r="B526" s="87"/>
      <c r="C526" s="87"/>
      <c r="D526" s="87"/>
      <c r="E526" s="28"/>
      <c r="F526" s="96"/>
      <c r="H526" s="413"/>
      <c r="I526" s="21"/>
      <c r="J526" s="434"/>
      <c r="K526" s="413"/>
      <c r="L526" s="21"/>
    </row>
  </sheetData>
  <sheetProtection formatCells="0" formatColumns="0" formatRows="0" insertColumns="0" insertRows="0" insertHyperlinks="0" deleteColumns="0" deleteRows="0" selectLockedCells="1"/>
  <mergeCells count="48">
    <mergeCell ref="A429:C429"/>
    <mergeCell ref="A438:E438"/>
    <mergeCell ref="A386:C386"/>
    <mergeCell ref="A404:C404"/>
    <mergeCell ref="A402:C402"/>
    <mergeCell ref="A423:C423"/>
    <mergeCell ref="A427:C427"/>
    <mergeCell ref="A247:C247"/>
    <mergeCell ref="A280:C280"/>
    <mergeCell ref="A291:C291"/>
    <mergeCell ref="A337:C337"/>
    <mergeCell ref="A339:C339"/>
    <mergeCell ref="A178:C178"/>
    <mergeCell ref="A207:C207"/>
    <mergeCell ref="A217:C217"/>
    <mergeCell ref="A219:C219"/>
    <mergeCell ref="A239:C239"/>
    <mergeCell ref="A60:C60"/>
    <mergeCell ref="A75:C75"/>
    <mergeCell ref="A106:C106"/>
    <mergeCell ref="A142:C142"/>
    <mergeCell ref="A159:C159"/>
    <mergeCell ref="A47:C47"/>
    <mergeCell ref="E47:E48"/>
    <mergeCell ref="F47:F48"/>
    <mergeCell ref="A50:C50"/>
    <mergeCell ref="A52:C52"/>
    <mergeCell ref="A23:C23"/>
    <mergeCell ref="A25:C25"/>
    <mergeCell ref="A43:F43"/>
    <mergeCell ref="A44:F44"/>
    <mergeCell ref="A45:F45"/>
    <mergeCell ref="A399:C399"/>
    <mergeCell ref="A8:F8"/>
    <mergeCell ref="A27:C27"/>
    <mergeCell ref="A9:F9"/>
    <mergeCell ref="A10:F10"/>
    <mergeCell ref="A11:F11"/>
    <mergeCell ref="A13:C13"/>
    <mergeCell ref="A15:C15"/>
    <mergeCell ref="A29:C29"/>
    <mergeCell ref="A31:C31"/>
    <mergeCell ref="A33:C33"/>
    <mergeCell ref="A35:E35"/>
    <mergeCell ref="A42:F42"/>
    <mergeCell ref="A17:C17"/>
    <mergeCell ref="A19:C19"/>
    <mergeCell ref="A21:C21"/>
  </mergeCells>
  <phoneticPr fontId="32" type="noConversion"/>
  <printOptions horizontalCentered="1"/>
  <pageMargins left="0.46314960629921259" right="0.39000000000000007" top="0.30000000000000004" bottom="0.30000000000000004" header="0.31" footer="0.30000000000000004"/>
  <pageSetup scale="84" fitToHeight="0" orientation="portrait" r:id="rId1"/>
  <headerFooter alignWithMargins="0"/>
  <rowBreaks count="4" manualBreakCount="4">
    <brk id="35" max="16383" man="1"/>
    <brk id="158" max="16383" man="1"/>
    <brk id="290" max="16383" man="1"/>
    <brk id="401" max="16383" man="1"/>
  </rowBreaks>
  <colBreaks count="1" manualBreakCount="1">
    <brk id="6" max="1048575" man="1"/>
  </colBreaks>
  <ignoredErrors>
    <ignoredError sqref="F443 F450:F518 F430:F439 F225:F246 F53:F105 F107:F141 F143:F158 F160:F206 F248:F338 F340:F401 F208:F224 F406:F428 F405 F403" unlockedFormula="1"/>
    <ignoredError sqref="A437:E502 B291:E291 A288:E290 B207:E207 A105:E106 A423:E423 B424 A141:E142 A334:E339 A425:E429 A392 A206:E206 A198:A203 A53:E53 A80:A81 A109:E111 A144:E145 A59:E60 A71:E77 A157:E159 A177:E178 A193:E193 B179:B185 B212:E212 B208:B209 A214:E220 B221:B223 A247:E247 B258:E264 A279:E280 B292:B299 A98:A99 A161:E161 A271:E277 A238:E238 B151:E151 C55:E56 B70:E70 C127:E128 A172 C168:E169 B186:E192 B286:E287 C314:E321 A401:E403 A433:E435 A379:E379 A323:A329 B248:B254 B244:E244 A389 A395:A396 A367:A373 A102 B66:E68 B69 C98:E99 C102:E102 C172:E172 C88:E91 A383:E386 A239:E239 B281:B283 A234:A236 B54:B57 B61:B64 C80:E81 B150 B152:B155 C198:E203 B194:B205 B213 C230:E236 B226:B237 A241:E241 B240 B242:B243 B265:B270 C323:E329 C367:E373 B350:B366 C392:E392 C389:E389 C395:E396 B387:B397 B407:B413 B79:B104 B113:B116 B117:B140 B146:B148 B163:B176 B305:B331 B340:B346 B367:B377 B302:B303 B301 B304 B347:B349" numberStoredAsText="1"/>
    <ignoredError sqref="A291 A207" twoDigitTextYear="1" numberStoredAsText="1"/>
    <ignoredError sqref="F52" emptyCellReference="1"/>
    <ignoredError sqref="F106 F247 F159 F142 F207 F339" unlockedFormula="1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N476"/>
  <sheetViews>
    <sheetView showGridLines="0" topLeftCell="A97" zoomScaleNormal="100" workbookViewId="0">
      <selection activeCell="F294" sqref="F294"/>
    </sheetView>
  </sheetViews>
  <sheetFormatPr baseColWidth="10" defaultRowHeight="12" customHeight="1" x14ac:dyDescent="0.2"/>
  <cols>
    <col min="1" max="1" width="8.7109375" style="22" customWidth="1"/>
    <col min="2" max="2" width="6.42578125" style="87" bestFit="1" customWidth="1"/>
    <col min="3" max="3" width="8.85546875" style="87" customWidth="1"/>
    <col min="4" max="4" width="0.140625" style="87" customWidth="1"/>
    <col min="5" max="5" width="70.7109375" style="28" customWidth="1"/>
    <col min="6" max="6" width="19.7109375" style="29" bestFit="1" customWidth="1"/>
    <col min="7" max="7" width="1.42578125" style="130" customWidth="1"/>
    <col min="8" max="8" width="21.85546875" style="396" hidden="1" customWidth="1"/>
    <col min="9" max="9" width="23.7109375" style="396" hidden="1" customWidth="1"/>
    <col min="10" max="10" width="48.85546875" style="75" customWidth="1"/>
    <col min="11" max="11" width="22.5703125" style="434" bestFit="1" customWidth="1"/>
    <col min="12" max="12" width="15.7109375" style="21" bestFit="1" customWidth="1"/>
    <col min="13" max="16384" width="11.42578125" style="21"/>
  </cols>
  <sheetData>
    <row r="1" spans="1:14" ht="12.75" customHeight="1" x14ac:dyDescent="0.2">
      <c r="A1" s="512" t="str">
        <f>'Origen y Aplicación Fondos'!A2:M2</f>
        <v>MINISTERIO DE SALUD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</row>
    <row r="2" spans="1:14" ht="12.75" customHeight="1" x14ac:dyDescent="0.2">
      <c r="A2" s="512" t="str">
        <f>'Origen y Aplicación Fondos'!A3:M3</f>
        <v>DIRECCION FINANCIERA, BIENES Y SERVICIOS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</row>
    <row r="3" spans="1:14" ht="12.75" customHeight="1" x14ac:dyDescent="0.2">
      <c r="A3" s="512" t="str">
        <f>'Origen y Aplicación Fondos'!A4:M4</f>
        <v>AREA DE PRESUPUESTACION, CUSTODIA Y NORMALIZACION</v>
      </c>
      <c r="B3" s="512"/>
      <c r="C3" s="512"/>
      <c r="D3" s="512"/>
      <c r="E3" s="512" t="s">
        <v>424</v>
      </c>
      <c r="F3" s="512"/>
      <c r="G3" s="512"/>
      <c r="H3" s="512"/>
      <c r="I3" s="512"/>
      <c r="J3" s="512"/>
      <c r="K3" s="512" t="s">
        <v>424</v>
      </c>
      <c r="L3" s="512"/>
      <c r="M3" s="512"/>
      <c r="N3" s="512"/>
    </row>
    <row r="4" spans="1:14" ht="12.75" customHeight="1" x14ac:dyDescent="0.2">
      <c r="A4" s="512" t="str">
        <f>'Origen y Aplicación Fondos'!A5:M5</f>
        <v>FIDEICOMISO 872 MINISTERIO DE SALUD-CTAMS-BANCO NACIONAL DE COSTA RICA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</row>
    <row r="5" spans="1:14" ht="12.75" customHeight="1" x14ac:dyDescent="0.2">
      <c r="A5" s="512" t="str">
        <f>'Origen y Aplicación Fondos'!A6:M6</f>
        <v>PRESUPUESTO ORDINARIO 2017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</row>
    <row r="6" spans="1:14" ht="15" customHeight="1" x14ac:dyDescent="0.2">
      <c r="B6" s="1"/>
      <c r="C6" s="2"/>
      <c r="D6" s="1"/>
      <c r="E6" s="1"/>
      <c r="F6" s="20"/>
    </row>
    <row r="7" spans="1:14" ht="15" customHeight="1" x14ac:dyDescent="0.2">
      <c r="B7" s="1"/>
      <c r="C7" s="2"/>
      <c r="D7" s="1"/>
      <c r="E7" s="1"/>
      <c r="F7" s="20"/>
    </row>
    <row r="8" spans="1:14" ht="15" customHeight="1" x14ac:dyDescent="0.2">
      <c r="A8" s="544" t="s">
        <v>417</v>
      </c>
      <c r="B8" s="544"/>
      <c r="C8" s="544"/>
      <c r="D8" s="544"/>
      <c r="E8" s="544"/>
      <c r="F8" s="544"/>
    </row>
    <row r="9" spans="1:14" s="24" customFormat="1" ht="16.5" customHeight="1" x14ac:dyDescent="0.2">
      <c r="A9" s="544" t="s">
        <v>479</v>
      </c>
      <c r="B9" s="544"/>
      <c r="C9" s="544"/>
      <c r="D9" s="544"/>
      <c r="E9" s="544"/>
      <c r="F9" s="544"/>
      <c r="G9" s="179"/>
      <c r="H9" s="423"/>
      <c r="I9" s="423"/>
      <c r="J9" s="179"/>
      <c r="K9" s="446"/>
      <c r="L9" s="179"/>
      <c r="M9" s="179"/>
      <c r="N9" s="179"/>
    </row>
    <row r="10" spans="1:14" s="24" customFormat="1" ht="16.5" customHeight="1" x14ac:dyDescent="0.2">
      <c r="A10" s="544" t="s">
        <v>92</v>
      </c>
      <c r="B10" s="544"/>
      <c r="C10" s="544"/>
      <c r="D10" s="544"/>
      <c r="E10" s="544"/>
      <c r="F10" s="544"/>
      <c r="G10" s="131"/>
      <c r="H10" s="424"/>
      <c r="I10" s="424"/>
      <c r="J10" s="124"/>
      <c r="K10" s="441"/>
    </row>
    <row r="11" spans="1:14" s="24" customFormat="1" ht="12.75" customHeight="1" x14ac:dyDescent="0.2">
      <c r="A11" s="544" t="str">
        <f>'Origen y Aplicación Fondos'!A10:H10</f>
        <v>EN COLONES CORRIENTES</v>
      </c>
      <c r="B11" s="544"/>
      <c r="C11" s="544"/>
      <c r="D11" s="544"/>
      <c r="E11" s="544"/>
      <c r="F11" s="544"/>
      <c r="G11" s="131"/>
      <c r="H11" s="424"/>
      <c r="I11" s="424"/>
      <c r="J11" s="124"/>
      <c r="K11" s="441"/>
    </row>
    <row r="12" spans="1:14" ht="14.25" customHeight="1" thickBot="1" x14ac:dyDescent="0.25">
      <c r="A12" s="25"/>
      <c r="B12" s="26"/>
      <c r="C12" s="27"/>
      <c r="D12" s="26"/>
    </row>
    <row r="13" spans="1:14" s="33" customFormat="1" ht="24.75" customHeight="1" thickBot="1" x14ac:dyDescent="0.25">
      <c r="A13" s="546" t="s">
        <v>58</v>
      </c>
      <c r="B13" s="547"/>
      <c r="C13" s="548"/>
      <c r="D13" s="30"/>
      <c r="E13" s="31" t="s">
        <v>60</v>
      </c>
      <c r="F13" s="32" t="s">
        <v>59</v>
      </c>
      <c r="G13" s="132"/>
      <c r="H13" s="425"/>
      <c r="I13" s="425"/>
      <c r="J13" s="145"/>
      <c r="K13" s="442"/>
    </row>
    <row r="14" spans="1:14" ht="12" customHeight="1" x14ac:dyDescent="0.2">
      <c r="A14" s="15"/>
      <c r="B14" s="16"/>
      <c r="C14" s="38"/>
      <c r="D14" s="38"/>
      <c r="E14" s="44"/>
      <c r="F14" s="45"/>
    </row>
    <row r="15" spans="1:14" ht="26.25" hidden="1" customHeight="1" x14ac:dyDescent="0.2">
      <c r="A15" s="549">
        <v>0</v>
      </c>
      <c r="B15" s="550"/>
      <c r="C15" s="551"/>
      <c r="D15" s="35"/>
      <c r="E15" s="36" t="s">
        <v>146</v>
      </c>
      <c r="F15" s="37" t="e">
        <f>+#REF!</f>
        <v>#REF!</v>
      </c>
    </row>
    <row r="16" spans="1:14" ht="12" hidden="1" customHeight="1" x14ac:dyDescent="0.2">
      <c r="A16" s="15"/>
      <c r="B16" s="16"/>
      <c r="C16" s="38"/>
      <c r="D16" s="38"/>
      <c r="E16" s="39"/>
      <c r="F16" s="49"/>
    </row>
    <row r="17" spans="1:11" ht="26.25" customHeight="1" x14ac:dyDescent="0.2">
      <c r="A17" s="541">
        <v>1</v>
      </c>
      <c r="B17" s="542"/>
      <c r="C17" s="543"/>
      <c r="D17" s="42"/>
      <c r="E17" s="44" t="s">
        <v>120</v>
      </c>
      <c r="F17" s="45">
        <f>+F50</f>
        <v>1432982273</v>
      </c>
    </row>
    <row r="18" spans="1:11" ht="12" customHeight="1" x14ac:dyDescent="0.2">
      <c r="A18" s="15"/>
      <c r="B18" s="16"/>
      <c r="C18" s="38"/>
      <c r="D18" s="38"/>
      <c r="E18" s="44"/>
      <c r="F18" s="45"/>
    </row>
    <row r="19" spans="1:11" ht="26.25" customHeight="1" x14ac:dyDescent="0.2">
      <c r="A19" s="541">
        <v>2</v>
      </c>
      <c r="B19" s="542"/>
      <c r="C19" s="543"/>
      <c r="D19" s="42"/>
      <c r="E19" s="44" t="s">
        <v>291</v>
      </c>
      <c r="F19" s="45">
        <f>+F188</f>
        <v>492781440</v>
      </c>
    </row>
    <row r="20" spans="1:11" ht="12" hidden="1" customHeight="1" x14ac:dyDescent="0.2">
      <c r="A20" s="15"/>
      <c r="B20" s="16"/>
      <c r="C20" s="38"/>
      <c r="D20" s="38"/>
      <c r="E20" s="44"/>
      <c r="F20" s="45"/>
    </row>
    <row r="21" spans="1:11" ht="26.25" hidden="1" customHeight="1" x14ac:dyDescent="0.2">
      <c r="A21" s="541">
        <v>3</v>
      </c>
      <c r="B21" s="542"/>
      <c r="C21" s="543"/>
      <c r="D21" s="42"/>
      <c r="E21" s="44" t="s">
        <v>321</v>
      </c>
      <c r="F21" s="45">
        <v>0</v>
      </c>
    </row>
    <row r="22" spans="1:11" ht="12" hidden="1" customHeight="1" x14ac:dyDescent="0.2">
      <c r="A22" s="46"/>
      <c r="B22" s="47"/>
      <c r="C22" s="48"/>
      <c r="D22" s="48"/>
      <c r="E22" s="39"/>
      <c r="F22" s="49"/>
    </row>
    <row r="23" spans="1:11" ht="26.25" hidden="1" customHeight="1" x14ac:dyDescent="0.2">
      <c r="A23" s="541">
        <v>4</v>
      </c>
      <c r="B23" s="542"/>
      <c r="C23" s="543"/>
      <c r="D23" s="42"/>
      <c r="E23" s="44" t="s">
        <v>378</v>
      </c>
      <c r="F23" s="45" t="e">
        <f>+#REF!</f>
        <v>#REF!</v>
      </c>
    </row>
    <row r="24" spans="1:11" ht="12" customHeight="1" x14ac:dyDescent="0.2">
      <c r="A24" s="46"/>
      <c r="B24" s="47"/>
      <c r="C24" s="48"/>
      <c r="D24" s="48"/>
      <c r="E24" s="39"/>
      <c r="F24" s="49"/>
    </row>
    <row r="25" spans="1:11" ht="26.25" customHeight="1" x14ac:dyDescent="0.2">
      <c r="A25" s="541">
        <v>5</v>
      </c>
      <c r="B25" s="542"/>
      <c r="C25" s="543"/>
      <c r="D25" s="42"/>
      <c r="E25" s="44" t="s">
        <v>301</v>
      </c>
      <c r="F25" s="45">
        <f>+F287</f>
        <v>3689012560</v>
      </c>
    </row>
    <row r="26" spans="1:11" ht="12" customHeight="1" x14ac:dyDescent="0.2">
      <c r="A26" s="46"/>
      <c r="B26" s="47"/>
      <c r="C26" s="48"/>
      <c r="D26" s="48"/>
      <c r="E26" s="39"/>
      <c r="F26" s="49"/>
    </row>
    <row r="27" spans="1:11" ht="26.25" customHeight="1" x14ac:dyDescent="0.2">
      <c r="A27" s="541">
        <v>6</v>
      </c>
      <c r="B27" s="542"/>
      <c r="C27" s="543"/>
      <c r="D27" s="42"/>
      <c r="E27" s="44" t="s">
        <v>227</v>
      </c>
      <c r="F27" s="45">
        <f>+F350</f>
        <v>18000000</v>
      </c>
    </row>
    <row r="28" spans="1:11" ht="12" customHeight="1" x14ac:dyDescent="0.2">
      <c r="A28" s="46"/>
      <c r="B28" s="47"/>
      <c r="C28" s="48"/>
      <c r="D28" s="48"/>
      <c r="E28" s="39"/>
      <c r="F28" s="49"/>
    </row>
    <row r="29" spans="1:11" ht="26.25" hidden="1" customHeight="1" x14ac:dyDescent="0.2">
      <c r="A29" s="541">
        <v>7</v>
      </c>
      <c r="B29" s="542"/>
      <c r="C29" s="543"/>
      <c r="D29" s="42"/>
      <c r="E29" s="44" t="s">
        <v>442</v>
      </c>
      <c r="F29" s="45" t="e">
        <f>+#REF!</f>
        <v>#REF!</v>
      </c>
    </row>
    <row r="30" spans="1:11" ht="12" hidden="1" customHeight="1" x14ac:dyDescent="0.2">
      <c r="A30" s="46"/>
      <c r="B30" s="47"/>
      <c r="C30" s="48"/>
      <c r="D30" s="48"/>
      <c r="E30" s="39"/>
      <c r="F30" s="49"/>
    </row>
    <row r="31" spans="1:11" ht="26.25" hidden="1" customHeight="1" x14ac:dyDescent="0.2">
      <c r="A31" s="541">
        <v>8</v>
      </c>
      <c r="B31" s="542"/>
      <c r="C31" s="543"/>
      <c r="D31" s="42"/>
      <c r="E31" s="44" t="s">
        <v>221</v>
      </c>
      <c r="F31" s="45" t="e">
        <f>+#REF!</f>
        <v>#REF!</v>
      </c>
    </row>
    <row r="32" spans="1:11" s="24" customFormat="1" ht="12" hidden="1" customHeight="1" x14ac:dyDescent="0.2">
      <c r="A32" s="40"/>
      <c r="B32" s="41"/>
      <c r="C32" s="38"/>
      <c r="D32" s="42"/>
      <c r="E32" s="44"/>
      <c r="F32" s="45"/>
      <c r="G32" s="131"/>
      <c r="H32" s="424"/>
      <c r="I32" s="424"/>
      <c r="J32" s="124"/>
      <c r="K32" s="441"/>
    </row>
    <row r="33" spans="1:11" ht="26.25" customHeight="1" x14ac:dyDescent="0.2">
      <c r="A33" s="541">
        <v>9</v>
      </c>
      <c r="B33" s="542"/>
      <c r="C33" s="543"/>
      <c r="D33" s="42"/>
      <c r="E33" s="44" t="s">
        <v>328</v>
      </c>
      <c r="F33" s="45">
        <f>+F377</f>
        <v>200000000</v>
      </c>
    </row>
    <row r="34" spans="1:11" ht="12" customHeight="1" thickBot="1" x14ac:dyDescent="0.25">
      <c r="A34" s="15"/>
      <c r="B34" s="16"/>
      <c r="C34" s="38"/>
      <c r="D34" s="38"/>
      <c r="E34" s="44"/>
      <c r="F34" s="45"/>
    </row>
    <row r="35" spans="1:11" ht="18.75" customHeight="1" thickBot="1" x14ac:dyDescent="0.25">
      <c r="A35" s="552" t="s">
        <v>57</v>
      </c>
      <c r="B35" s="553"/>
      <c r="C35" s="553"/>
      <c r="D35" s="553"/>
      <c r="E35" s="554"/>
      <c r="F35" s="50">
        <f>F17+F19+F25+F27+F33</f>
        <v>5832776273</v>
      </c>
    </row>
    <row r="36" spans="1:11" s="24" customFormat="1" ht="12.75" x14ac:dyDescent="0.2">
      <c r="A36" s="19" t="str">
        <f>+A1</f>
        <v>MINISTERIO DE SALUD</v>
      </c>
      <c r="B36" s="1"/>
      <c r="C36" s="2"/>
      <c r="D36" s="1"/>
      <c r="E36" s="1"/>
      <c r="F36" s="20"/>
      <c r="G36" s="131"/>
      <c r="H36" s="424"/>
      <c r="I36" s="424"/>
      <c r="J36" s="124"/>
      <c r="K36" s="441"/>
    </row>
    <row r="37" spans="1:11" s="24" customFormat="1" ht="15" customHeight="1" x14ac:dyDescent="0.2">
      <c r="A37" s="19" t="str">
        <f>+A2</f>
        <v>DIRECCION FINANCIERA, BIENES Y SERVICIOS</v>
      </c>
      <c r="B37" s="1"/>
      <c r="C37" s="2"/>
      <c r="D37" s="1"/>
      <c r="E37" s="1"/>
      <c r="F37" s="20"/>
      <c r="G37" s="131"/>
      <c r="H37" s="424"/>
      <c r="I37" s="424"/>
      <c r="J37" s="124"/>
      <c r="K37" s="441"/>
    </row>
    <row r="38" spans="1:11" s="24" customFormat="1" ht="15" customHeight="1" x14ac:dyDescent="0.2">
      <c r="A38" s="19" t="str">
        <f>+A3</f>
        <v>AREA DE PRESUPUESTACION, CUSTODIA Y NORMALIZACION</v>
      </c>
      <c r="B38" s="1"/>
      <c r="C38" s="2"/>
      <c r="D38" s="1"/>
      <c r="E38" s="1"/>
      <c r="F38" s="20"/>
      <c r="G38" s="131"/>
      <c r="H38" s="424"/>
      <c r="I38" s="424"/>
      <c r="J38" s="124"/>
      <c r="K38" s="441"/>
    </row>
    <row r="39" spans="1:11" s="24" customFormat="1" ht="15" customHeight="1" x14ac:dyDescent="0.2">
      <c r="A39" s="19" t="str">
        <f>+A4</f>
        <v>FIDEICOMISO 872 MINISTERIO DE SALUD-CTAMS-BANCO NACIONAL DE COSTA RICA</v>
      </c>
      <c r="B39" s="1"/>
      <c r="C39" s="2"/>
      <c r="D39" s="1"/>
      <c r="E39" s="1"/>
      <c r="F39" s="20"/>
      <c r="G39" s="131"/>
      <c r="H39" s="424"/>
      <c r="I39" s="424"/>
      <c r="J39" s="124"/>
      <c r="K39" s="441"/>
    </row>
    <row r="40" spans="1:11" s="24" customFormat="1" ht="15" customHeight="1" x14ac:dyDescent="0.2">
      <c r="A40" s="19" t="str">
        <f>+A5</f>
        <v>PRESUPUESTO ORDINARIO 2017</v>
      </c>
      <c r="B40" s="1"/>
      <c r="C40" s="2"/>
      <c r="D40" s="1"/>
      <c r="E40" s="1"/>
      <c r="F40" s="20"/>
      <c r="G40" s="131"/>
      <c r="H40" s="424"/>
      <c r="I40" s="424"/>
      <c r="J40" s="124"/>
      <c r="K40" s="441"/>
    </row>
    <row r="41" spans="1:11" ht="15" customHeight="1" x14ac:dyDescent="0.2">
      <c r="B41" s="1"/>
      <c r="C41" s="2"/>
      <c r="D41" s="1"/>
      <c r="E41" s="1"/>
      <c r="F41" s="20"/>
    </row>
    <row r="42" spans="1:11" ht="15" customHeight="1" x14ac:dyDescent="0.2">
      <c r="A42" s="544" t="str">
        <f>A8</f>
        <v>PROGRAMA 630</v>
      </c>
      <c r="B42" s="544"/>
      <c r="C42" s="544"/>
      <c r="D42" s="544"/>
      <c r="E42" s="544"/>
      <c r="F42" s="544"/>
    </row>
    <row r="43" spans="1:11" ht="18.75" customHeight="1" x14ac:dyDescent="0.2">
      <c r="A43" s="544" t="str">
        <f>+A9</f>
        <v>GESTION INTRAINSTITUCIONAL</v>
      </c>
      <c r="B43" s="544"/>
      <c r="C43" s="544"/>
      <c r="D43" s="544"/>
      <c r="E43" s="544"/>
      <c r="F43" s="544"/>
    </row>
    <row r="44" spans="1:11" ht="18.75" customHeight="1" x14ac:dyDescent="0.2">
      <c r="A44" s="544" t="s">
        <v>104</v>
      </c>
      <c r="B44" s="544"/>
      <c r="C44" s="544"/>
      <c r="D44" s="544"/>
      <c r="E44" s="544"/>
      <c r="F44" s="544"/>
    </row>
    <row r="45" spans="1:11" ht="18.75" customHeight="1" x14ac:dyDescent="0.2">
      <c r="A45" s="544" t="str">
        <f>+A11</f>
        <v>EN COLONES CORRIENTES</v>
      </c>
      <c r="B45" s="544"/>
      <c r="C45" s="544"/>
      <c r="D45" s="544"/>
      <c r="E45" s="544"/>
      <c r="F45" s="544"/>
    </row>
    <row r="46" spans="1:11" ht="8.25" customHeight="1" thickBot="1" x14ac:dyDescent="0.25">
      <c r="A46" s="23"/>
      <c r="B46" s="23"/>
      <c r="C46" s="51"/>
      <c r="D46" s="23"/>
      <c r="E46" s="23"/>
      <c r="F46" s="23"/>
    </row>
    <row r="47" spans="1:11" ht="21" customHeight="1" x14ac:dyDescent="0.2">
      <c r="A47" s="555" t="s">
        <v>69</v>
      </c>
      <c r="B47" s="556"/>
      <c r="C47" s="557"/>
      <c r="D47" s="99"/>
      <c r="E47" s="558" t="str">
        <f>+E13</f>
        <v>CONCEPTO</v>
      </c>
      <c r="F47" s="560" t="str">
        <f>+F13</f>
        <v>MONTO</v>
      </c>
    </row>
    <row r="48" spans="1:11" s="33" customFormat="1" ht="14.25" customHeight="1" thickBot="1" x14ac:dyDescent="0.25">
      <c r="A48" s="100" t="s">
        <v>365</v>
      </c>
      <c r="B48" s="101" t="s">
        <v>113</v>
      </c>
      <c r="C48" s="101" t="s">
        <v>114</v>
      </c>
      <c r="D48" s="101"/>
      <c r="E48" s="559"/>
      <c r="F48" s="561"/>
      <c r="G48" s="132"/>
      <c r="H48" s="425"/>
      <c r="I48" s="425"/>
      <c r="J48" s="145"/>
      <c r="K48" s="442"/>
    </row>
    <row r="49" spans="1:14" ht="12" customHeight="1" thickBot="1" x14ac:dyDescent="0.25">
      <c r="A49" s="52"/>
      <c r="B49" s="52"/>
      <c r="C49" s="52"/>
      <c r="D49" s="52"/>
    </row>
    <row r="50" spans="1:14" s="75" customFormat="1" ht="18" customHeight="1" thickBot="1" x14ac:dyDescent="0.25">
      <c r="A50" s="562">
        <v>1</v>
      </c>
      <c r="B50" s="563"/>
      <c r="C50" s="564"/>
      <c r="D50" s="74"/>
      <c r="E50" s="275" t="s">
        <v>120</v>
      </c>
      <c r="F50" s="276">
        <f>+F53+F60+F73+F99+F123+F138+F151+F179</f>
        <v>1432982273</v>
      </c>
      <c r="G50" s="131"/>
      <c r="H50" s="424"/>
      <c r="I50" s="424"/>
      <c r="J50" s="413"/>
      <c r="K50" s="434"/>
      <c r="L50" s="21"/>
      <c r="M50" s="21"/>
      <c r="N50" s="21"/>
    </row>
    <row r="51" spans="1:14" s="75" customFormat="1" ht="18" hidden="1" customHeight="1" thickBot="1" x14ac:dyDescent="0.25">
      <c r="A51" s="476"/>
      <c r="B51" s="477"/>
      <c r="C51" s="478"/>
      <c r="D51" s="479"/>
      <c r="E51" s="480"/>
      <c r="F51" s="481"/>
      <c r="G51" s="131"/>
      <c r="H51" s="424"/>
      <c r="I51" s="424"/>
      <c r="K51" s="434"/>
      <c r="L51" s="21"/>
      <c r="M51" s="21"/>
      <c r="N51" s="21"/>
    </row>
    <row r="52" spans="1:14" s="130" customFormat="1" ht="12" customHeight="1" x14ac:dyDescent="0.2">
      <c r="A52" s="56"/>
      <c r="B52" s="137" t="s">
        <v>106</v>
      </c>
      <c r="C52" s="138" t="s">
        <v>106</v>
      </c>
      <c r="D52" s="139"/>
      <c r="E52" s="140"/>
      <c r="F52" s="141"/>
      <c r="H52" s="396"/>
      <c r="I52" s="396"/>
      <c r="J52" s="75"/>
      <c r="K52" s="434"/>
      <c r="L52" s="21"/>
      <c r="M52" s="21"/>
      <c r="N52" s="21"/>
    </row>
    <row r="53" spans="1:14" s="130" customFormat="1" ht="12" customHeight="1" x14ac:dyDescent="0.2">
      <c r="A53" s="565" t="s">
        <v>237</v>
      </c>
      <c r="B53" s="566"/>
      <c r="C53" s="567"/>
      <c r="D53" s="60"/>
      <c r="E53" s="61" t="s">
        <v>121</v>
      </c>
      <c r="F53" s="110">
        <f>SUM(F54:F59)</f>
        <v>79000000</v>
      </c>
      <c r="H53" s="396"/>
      <c r="I53" s="396"/>
      <c r="J53" s="75"/>
      <c r="K53" s="434"/>
      <c r="L53" s="21"/>
      <c r="M53" s="21"/>
      <c r="N53" s="21"/>
    </row>
    <row r="54" spans="1:14" s="130" customFormat="1" ht="12" customHeight="1" x14ac:dyDescent="0.2">
      <c r="A54" s="63" t="s">
        <v>480</v>
      </c>
      <c r="B54" s="64" t="s">
        <v>105</v>
      </c>
      <c r="C54" s="65">
        <v>10102</v>
      </c>
      <c r="D54" s="65"/>
      <c r="E54" s="66" t="s">
        <v>123</v>
      </c>
      <c r="F54" s="152">
        <v>4000000</v>
      </c>
      <c r="H54" s="396"/>
      <c r="I54" s="396"/>
      <c r="J54" s="124" t="s">
        <v>639</v>
      </c>
      <c r="K54" s="434"/>
      <c r="L54" s="21"/>
      <c r="M54" s="21"/>
      <c r="N54" s="21"/>
    </row>
    <row r="55" spans="1:14" s="130" customFormat="1" ht="12" customHeight="1" x14ac:dyDescent="0.2">
      <c r="A55" s="63" t="s">
        <v>480</v>
      </c>
      <c r="B55" s="64" t="s">
        <v>105</v>
      </c>
      <c r="C55" s="65">
        <v>10199</v>
      </c>
      <c r="D55" s="65"/>
      <c r="E55" s="66" t="s">
        <v>192</v>
      </c>
      <c r="F55" s="152">
        <v>75000000</v>
      </c>
      <c r="H55" s="396"/>
      <c r="I55" s="396"/>
      <c r="J55" s="124" t="s">
        <v>687</v>
      </c>
      <c r="K55" s="434"/>
      <c r="L55" s="21"/>
      <c r="M55" s="21"/>
      <c r="N55" s="21"/>
    </row>
    <row r="56" spans="1:14" s="130" customFormat="1" ht="12" hidden="1" customHeight="1" x14ac:dyDescent="0.2">
      <c r="A56" s="63" t="s">
        <v>593</v>
      </c>
      <c r="B56" s="64" t="s">
        <v>105</v>
      </c>
      <c r="C56" s="65">
        <v>10101</v>
      </c>
      <c r="D56" s="65"/>
      <c r="E56" s="66" t="s">
        <v>122</v>
      </c>
      <c r="F56" s="111">
        <v>0</v>
      </c>
      <c r="H56" s="396"/>
      <c r="I56" s="396"/>
      <c r="J56" s="124"/>
      <c r="K56" s="434"/>
      <c r="L56" s="21"/>
      <c r="M56" s="21"/>
      <c r="N56" s="21"/>
    </row>
    <row r="57" spans="1:14" s="130" customFormat="1" ht="12" hidden="1" customHeight="1" x14ac:dyDescent="0.2">
      <c r="A57" s="63" t="s">
        <v>593</v>
      </c>
      <c r="B57" s="64" t="s">
        <v>105</v>
      </c>
      <c r="C57" s="65">
        <v>10102</v>
      </c>
      <c r="D57" s="65"/>
      <c r="E57" s="66" t="s">
        <v>123</v>
      </c>
      <c r="F57" s="113">
        <v>0</v>
      </c>
      <c r="H57" s="396"/>
      <c r="I57" s="396">
        <f>+F57+H57</f>
        <v>0</v>
      </c>
      <c r="J57" s="124"/>
      <c r="K57" s="434"/>
      <c r="L57" s="21"/>
      <c r="M57" s="21"/>
      <c r="N57" s="21"/>
    </row>
    <row r="58" spans="1:14" s="130" customFormat="1" ht="12" hidden="1" customHeight="1" x14ac:dyDescent="0.2">
      <c r="A58" s="63" t="s">
        <v>593</v>
      </c>
      <c r="B58" s="64" t="s">
        <v>105</v>
      </c>
      <c r="C58" s="65">
        <v>10199</v>
      </c>
      <c r="D58" s="65"/>
      <c r="E58" s="66" t="s">
        <v>192</v>
      </c>
      <c r="F58" s="113">
        <v>0</v>
      </c>
      <c r="H58" s="396"/>
      <c r="I58" s="396"/>
      <c r="J58" s="124"/>
      <c r="K58" s="434"/>
      <c r="L58" s="21"/>
      <c r="M58" s="21"/>
      <c r="N58" s="21"/>
    </row>
    <row r="59" spans="1:14" s="130" customFormat="1" ht="12" customHeight="1" x14ac:dyDescent="0.2">
      <c r="A59" s="63"/>
      <c r="B59" s="64" t="s">
        <v>106</v>
      </c>
      <c r="C59" s="65" t="s">
        <v>106</v>
      </c>
      <c r="D59" s="65"/>
      <c r="E59" s="66"/>
      <c r="F59" s="114"/>
      <c r="H59" s="396"/>
      <c r="I59" s="396"/>
      <c r="J59" s="75"/>
      <c r="K59" s="434"/>
      <c r="L59" s="21"/>
      <c r="M59" s="21"/>
      <c r="N59" s="21"/>
    </row>
    <row r="60" spans="1:14" s="130" customFormat="1" ht="12" customHeight="1" x14ac:dyDescent="0.2">
      <c r="A60" s="565" t="s">
        <v>238</v>
      </c>
      <c r="B60" s="566"/>
      <c r="C60" s="567"/>
      <c r="D60" s="60"/>
      <c r="E60" s="61" t="s">
        <v>193</v>
      </c>
      <c r="F60" s="115">
        <f>SUM(F61:F72)</f>
        <v>1500000</v>
      </c>
      <c r="H60" s="396"/>
      <c r="I60" s="396"/>
      <c r="J60" s="75"/>
      <c r="K60" s="434"/>
      <c r="L60" s="21"/>
      <c r="M60" s="21"/>
      <c r="N60" s="21"/>
    </row>
    <row r="61" spans="1:14" s="130" customFormat="1" ht="12" customHeight="1" x14ac:dyDescent="0.2">
      <c r="A61" s="63" t="s">
        <v>480</v>
      </c>
      <c r="B61" s="64" t="s">
        <v>105</v>
      </c>
      <c r="C61" s="65">
        <v>10201</v>
      </c>
      <c r="D61" s="65"/>
      <c r="E61" s="66" t="s">
        <v>194</v>
      </c>
      <c r="F61" s="152">
        <v>500000</v>
      </c>
      <c r="H61" s="396"/>
      <c r="I61" s="396"/>
      <c r="J61" s="340" t="s">
        <v>706</v>
      </c>
      <c r="K61" s="434"/>
      <c r="L61" s="21"/>
      <c r="M61" s="21"/>
      <c r="N61" s="21"/>
    </row>
    <row r="62" spans="1:14" s="130" customFormat="1" ht="12" customHeight="1" x14ac:dyDescent="0.2">
      <c r="A62" s="63" t="s">
        <v>480</v>
      </c>
      <c r="B62" s="64" t="s">
        <v>105</v>
      </c>
      <c r="C62" s="65">
        <v>10202</v>
      </c>
      <c r="D62" s="65"/>
      <c r="E62" s="66" t="s">
        <v>195</v>
      </c>
      <c r="F62" s="152">
        <v>1000000</v>
      </c>
      <c r="H62" s="396"/>
      <c r="I62" s="396"/>
      <c r="J62" s="340" t="s">
        <v>706</v>
      </c>
      <c r="K62" s="434"/>
      <c r="L62" s="21"/>
      <c r="M62" s="21"/>
      <c r="N62" s="21"/>
    </row>
    <row r="63" spans="1:14" s="130" customFormat="1" ht="12" hidden="1" customHeight="1" x14ac:dyDescent="0.2">
      <c r="A63" s="63" t="s">
        <v>480</v>
      </c>
      <c r="B63" s="64">
        <v>1120</v>
      </c>
      <c r="C63" s="65">
        <v>10203</v>
      </c>
      <c r="D63" s="65"/>
      <c r="E63" s="66" t="s">
        <v>196</v>
      </c>
      <c r="F63" s="113">
        <v>0</v>
      </c>
      <c r="H63" s="396"/>
      <c r="I63" s="396"/>
      <c r="J63" s="341"/>
      <c r="K63" s="434"/>
      <c r="L63" s="21"/>
      <c r="M63" s="21"/>
      <c r="N63" s="21"/>
    </row>
    <row r="64" spans="1:14" s="130" customFormat="1" ht="12" hidden="1" customHeight="1" x14ac:dyDescent="0.2">
      <c r="A64" s="63" t="s">
        <v>593</v>
      </c>
      <c r="B64" s="64" t="s">
        <v>105</v>
      </c>
      <c r="C64" s="65">
        <v>10201</v>
      </c>
      <c r="D64" s="65"/>
      <c r="E64" s="66" t="s">
        <v>194</v>
      </c>
      <c r="F64" s="113">
        <v>0</v>
      </c>
      <c r="H64" s="396"/>
      <c r="I64" s="396"/>
      <c r="J64" s="340"/>
      <c r="K64" s="434"/>
      <c r="L64" s="21"/>
      <c r="M64" s="21"/>
      <c r="N64" s="21"/>
    </row>
    <row r="65" spans="1:14" s="130" customFormat="1" ht="12" hidden="1" customHeight="1" x14ac:dyDescent="0.2">
      <c r="A65" s="63" t="s">
        <v>593</v>
      </c>
      <c r="B65" s="64" t="s">
        <v>105</v>
      </c>
      <c r="C65" s="65">
        <v>10202</v>
      </c>
      <c r="D65" s="65"/>
      <c r="E65" s="66" t="s">
        <v>195</v>
      </c>
      <c r="F65" s="113">
        <v>0</v>
      </c>
      <c r="H65" s="396"/>
      <c r="I65" s="396"/>
      <c r="J65" s="340"/>
      <c r="K65" s="434"/>
      <c r="L65" s="21"/>
      <c r="M65" s="21"/>
      <c r="N65" s="21"/>
    </row>
    <row r="66" spans="1:14" s="130" customFormat="1" ht="12" hidden="1" customHeight="1" x14ac:dyDescent="0.2">
      <c r="A66" s="63" t="s">
        <v>593</v>
      </c>
      <c r="B66" s="64" t="s">
        <v>105</v>
      </c>
      <c r="C66" s="65">
        <v>10203</v>
      </c>
      <c r="D66" s="65"/>
      <c r="E66" s="66" t="s">
        <v>196</v>
      </c>
      <c r="F66" s="113">
        <v>0</v>
      </c>
      <c r="H66" s="396"/>
      <c r="I66" s="396"/>
      <c r="J66" s="75"/>
      <c r="K66" s="434"/>
      <c r="L66" s="21"/>
      <c r="M66" s="21"/>
      <c r="N66" s="21"/>
    </row>
    <row r="67" spans="1:14" s="130" customFormat="1" ht="12" hidden="1" customHeight="1" x14ac:dyDescent="0.2">
      <c r="A67" s="63" t="s">
        <v>593</v>
      </c>
      <c r="B67" s="64" t="s">
        <v>105</v>
      </c>
      <c r="C67" s="65">
        <v>10204</v>
      </c>
      <c r="D67" s="65"/>
      <c r="E67" s="66" t="s">
        <v>197</v>
      </c>
      <c r="F67" s="113"/>
      <c r="H67" s="396"/>
      <c r="I67" s="396"/>
      <c r="J67" s="160"/>
      <c r="K67" s="434"/>
      <c r="L67" s="21"/>
      <c r="M67" s="21"/>
      <c r="N67" s="21"/>
    </row>
    <row r="68" spans="1:14" s="130" customFormat="1" ht="12" hidden="1" customHeight="1" x14ac:dyDescent="0.2">
      <c r="A68" s="63" t="s">
        <v>593</v>
      </c>
      <c r="B68" s="64" t="s">
        <v>105</v>
      </c>
      <c r="C68" s="65">
        <v>10299</v>
      </c>
      <c r="D68" s="65"/>
      <c r="E68" s="66" t="s">
        <v>198</v>
      </c>
      <c r="F68" s="113">
        <v>0</v>
      </c>
      <c r="H68" s="396"/>
      <c r="I68" s="396"/>
      <c r="J68" s="340"/>
      <c r="K68" s="434"/>
      <c r="L68" s="21"/>
      <c r="M68" s="21"/>
      <c r="N68" s="21"/>
    </row>
    <row r="69" spans="1:14" s="130" customFormat="1" ht="12" hidden="1" customHeight="1" x14ac:dyDescent="0.2">
      <c r="A69" s="63" t="s">
        <v>481</v>
      </c>
      <c r="B69" s="64" t="s">
        <v>105</v>
      </c>
      <c r="C69" s="65">
        <v>10203</v>
      </c>
      <c r="D69" s="65"/>
      <c r="E69" s="66" t="s">
        <v>196</v>
      </c>
      <c r="F69" s="113">
        <v>0</v>
      </c>
      <c r="H69" s="396"/>
      <c r="I69" s="396"/>
      <c r="J69" s="75"/>
      <c r="K69" s="434"/>
      <c r="L69" s="21"/>
      <c r="M69" s="21"/>
      <c r="N69" s="21"/>
    </row>
    <row r="70" spans="1:14" s="130" customFormat="1" ht="12" hidden="1" customHeight="1" x14ac:dyDescent="0.2">
      <c r="A70" s="63" t="s">
        <v>481</v>
      </c>
      <c r="B70" s="64" t="s">
        <v>105</v>
      </c>
      <c r="C70" s="65">
        <v>10204</v>
      </c>
      <c r="D70" s="65"/>
      <c r="E70" s="66" t="s">
        <v>197</v>
      </c>
      <c r="F70" s="113">
        <v>0</v>
      </c>
      <c r="H70" s="396"/>
      <c r="I70" s="396"/>
      <c r="J70" s="75"/>
      <c r="K70" s="434"/>
      <c r="L70" s="21"/>
      <c r="M70" s="21"/>
      <c r="N70" s="21"/>
    </row>
    <row r="71" spans="1:14" s="130" customFormat="1" ht="12" hidden="1" customHeight="1" x14ac:dyDescent="0.2">
      <c r="A71" s="63" t="s">
        <v>481</v>
      </c>
      <c r="B71" s="64" t="s">
        <v>105</v>
      </c>
      <c r="C71" s="65">
        <v>10299</v>
      </c>
      <c r="D71" s="65"/>
      <c r="E71" s="66" t="s">
        <v>198</v>
      </c>
      <c r="F71" s="113">
        <v>0</v>
      </c>
      <c r="H71" s="396"/>
      <c r="I71" s="396"/>
      <c r="J71" s="75"/>
      <c r="K71" s="434"/>
      <c r="L71" s="21"/>
      <c r="M71" s="21"/>
      <c r="N71" s="21"/>
    </row>
    <row r="72" spans="1:14" s="75" customFormat="1" ht="12" customHeight="1" x14ac:dyDescent="0.2">
      <c r="A72" s="63"/>
      <c r="B72" s="64" t="s">
        <v>106</v>
      </c>
      <c r="C72" s="65" t="s">
        <v>106</v>
      </c>
      <c r="D72" s="65"/>
      <c r="E72" s="66"/>
      <c r="F72" s="114"/>
      <c r="G72" s="130"/>
      <c r="H72" s="396"/>
      <c r="I72" s="396"/>
      <c r="K72" s="434"/>
      <c r="L72" s="21"/>
      <c r="M72" s="21"/>
      <c r="N72" s="21"/>
    </row>
    <row r="73" spans="1:14" s="75" customFormat="1" ht="12" customHeight="1" x14ac:dyDescent="0.2">
      <c r="A73" s="565" t="s">
        <v>239</v>
      </c>
      <c r="B73" s="566"/>
      <c r="C73" s="567"/>
      <c r="D73" s="60"/>
      <c r="E73" s="61" t="s">
        <v>199</v>
      </c>
      <c r="F73" s="115">
        <f>SUM(F74:F98)</f>
        <v>288523440</v>
      </c>
      <c r="G73" s="130"/>
      <c r="H73" s="396"/>
      <c r="I73" s="396"/>
      <c r="K73" s="434"/>
      <c r="L73" s="21"/>
      <c r="M73" s="21"/>
      <c r="N73" s="21"/>
    </row>
    <row r="74" spans="1:14" s="75" customFormat="1" ht="12" hidden="1" customHeight="1" x14ac:dyDescent="0.2">
      <c r="A74" s="63" t="s">
        <v>480</v>
      </c>
      <c r="B74" s="69" t="s">
        <v>105</v>
      </c>
      <c r="C74" s="70">
        <v>10301</v>
      </c>
      <c r="D74" s="70"/>
      <c r="E74" s="39" t="s">
        <v>200</v>
      </c>
      <c r="F74" s="113">
        <v>0</v>
      </c>
      <c r="G74" s="130"/>
      <c r="H74" s="396"/>
      <c r="I74" s="396"/>
      <c r="J74" s="341"/>
      <c r="K74" s="434"/>
      <c r="L74" s="21"/>
      <c r="M74" s="21"/>
      <c r="N74" s="21"/>
    </row>
    <row r="75" spans="1:14" s="75" customFormat="1" ht="12" hidden="1" customHeight="1" x14ac:dyDescent="0.2">
      <c r="A75" s="63" t="s">
        <v>480</v>
      </c>
      <c r="B75" s="69" t="s">
        <v>105</v>
      </c>
      <c r="C75" s="70">
        <v>10302</v>
      </c>
      <c r="D75" s="70"/>
      <c r="E75" s="39" t="s">
        <v>201</v>
      </c>
      <c r="F75" s="113">
        <v>0</v>
      </c>
      <c r="G75" s="130"/>
      <c r="H75" s="396"/>
      <c r="I75" s="396"/>
      <c r="J75" s="341"/>
      <c r="K75" s="434"/>
      <c r="L75" s="21"/>
      <c r="M75" s="21"/>
      <c r="N75" s="21"/>
    </row>
    <row r="76" spans="1:14" s="130" customFormat="1" ht="12" customHeight="1" x14ac:dyDescent="0.2">
      <c r="A76" s="63" t="s">
        <v>480</v>
      </c>
      <c r="B76" s="69">
        <v>1120</v>
      </c>
      <c r="C76" s="65">
        <v>10303</v>
      </c>
      <c r="D76" s="70"/>
      <c r="E76" s="39" t="s">
        <v>202</v>
      </c>
      <c r="F76" s="152">
        <v>10000000</v>
      </c>
      <c r="H76" s="396"/>
      <c r="I76" s="396"/>
      <c r="J76" s="340" t="s">
        <v>706</v>
      </c>
      <c r="K76" s="434"/>
      <c r="L76" s="21"/>
      <c r="M76" s="21"/>
      <c r="N76" s="21"/>
    </row>
    <row r="77" spans="1:14" s="130" customFormat="1" ht="12" customHeight="1" x14ac:dyDescent="0.2">
      <c r="A77" s="63" t="s">
        <v>480</v>
      </c>
      <c r="B77" s="69" t="s">
        <v>105</v>
      </c>
      <c r="C77" s="65">
        <v>10304</v>
      </c>
      <c r="D77" s="70"/>
      <c r="E77" s="39" t="s">
        <v>203</v>
      </c>
      <c r="F77" s="152">
        <v>100000</v>
      </c>
      <c r="H77" s="396"/>
      <c r="I77" s="396"/>
      <c r="J77" s="340" t="s">
        <v>706</v>
      </c>
      <c r="K77" s="434"/>
      <c r="L77" s="21"/>
      <c r="M77" s="21"/>
      <c r="N77" s="21"/>
    </row>
    <row r="78" spans="1:14" s="75" customFormat="1" ht="12" customHeight="1" x14ac:dyDescent="0.2">
      <c r="A78" s="63" t="s">
        <v>480</v>
      </c>
      <c r="B78" s="69" t="s">
        <v>105</v>
      </c>
      <c r="C78" s="65">
        <v>10305</v>
      </c>
      <c r="D78" s="70"/>
      <c r="E78" s="39" t="s">
        <v>204</v>
      </c>
      <c r="F78" s="152">
        <v>2000000</v>
      </c>
      <c r="G78" s="130"/>
      <c r="H78" s="396"/>
      <c r="I78" s="396"/>
      <c r="J78" s="429" t="s">
        <v>640</v>
      </c>
      <c r="K78" s="434"/>
      <c r="L78" s="21"/>
      <c r="M78" s="21"/>
      <c r="N78" s="21"/>
    </row>
    <row r="79" spans="1:14" s="75" customFormat="1" ht="12" customHeight="1" x14ac:dyDescent="0.2">
      <c r="A79" s="63" t="s">
        <v>480</v>
      </c>
      <c r="B79" s="69" t="s">
        <v>105</v>
      </c>
      <c r="C79" s="65">
        <v>10306</v>
      </c>
      <c r="D79" s="70"/>
      <c r="E79" s="39" t="s">
        <v>205</v>
      </c>
      <c r="F79" s="152">
        <f>48000000+1000000</f>
        <v>49000000</v>
      </c>
      <c r="G79" s="130"/>
      <c r="H79" s="396"/>
      <c r="I79" s="396"/>
      <c r="J79" s="429" t="s">
        <v>690</v>
      </c>
      <c r="K79" s="434"/>
      <c r="L79" s="21"/>
      <c r="M79" s="21"/>
      <c r="N79" s="21"/>
    </row>
    <row r="80" spans="1:14" s="75" customFormat="1" ht="12" customHeight="1" x14ac:dyDescent="0.2">
      <c r="A80" s="63" t="s">
        <v>480</v>
      </c>
      <c r="B80" s="69" t="s">
        <v>105</v>
      </c>
      <c r="C80" s="65">
        <v>10307</v>
      </c>
      <c r="D80" s="70"/>
      <c r="E80" s="39" t="s">
        <v>597</v>
      </c>
      <c r="F80" s="152">
        <v>2000000</v>
      </c>
      <c r="G80" s="130"/>
      <c r="H80" s="396"/>
      <c r="I80" s="396"/>
      <c r="J80" s="429" t="s">
        <v>707</v>
      </c>
      <c r="K80" s="434"/>
      <c r="L80" s="21"/>
      <c r="M80" s="21"/>
      <c r="N80" s="21"/>
    </row>
    <row r="81" spans="1:14" s="75" customFormat="1" ht="12" customHeight="1" x14ac:dyDescent="0.2">
      <c r="A81" s="63" t="s">
        <v>482</v>
      </c>
      <c r="B81" s="69" t="s">
        <v>105</v>
      </c>
      <c r="C81" s="65">
        <v>10301</v>
      </c>
      <c r="D81" s="70"/>
      <c r="E81" s="39" t="s">
        <v>200</v>
      </c>
      <c r="F81" s="152">
        <v>25000000</v>
      </c>
      <c r="G81" s="130"/>
      <c r="H81" s="396"/>
      <c r="I81" s="396"/>
      <c r="J81" s="429" t="s">
        <v>698</v>
      </c>
      <c r="K81" s="434"/>
      <c r="L81" s="21"/>
      <c r="M81" s="21"/>
      <c r="N81" s="21"/>
    </row>
    <row r="82" spans="1:14" s="75" customFormat="1" ht="12" hidden="1" customHeight="1" x14ac:dyDescent="0.2">
      <c r="A82" s="63" t="s">
        <v>562</v>
      </c>
      <c r="B82" s="69">
        <v>1120</v>
      </c>
      <c r="C82" s="65">
        <v>10303</v>
      </c>
      <c r="D82" s="70"/>
      <c r="E82" s="39" t="s">
        <v>202</v>
      </c>
      <c r="F82" s="152">
        <v>0</v>
      </c>
      <c r="G82" s="130"/>
      <c r="H82" s="396"/>
      <c r="I82" s="396"/>
      <c r="J82" s="435"/>
      <c r="K82" s="434"/>
      <c r="L82" s="21"/>
      <c r="M82" s="21"/>
      <c r="N82" s="21"/>
    </row>
    <row r="83" spans="1:14" s="130" customFormat="1" ht="12" hidden="1" customHeight="1" x14ac:dyDescent="0.2">
      <c r="A83" s="63" t="s">
        <v>593</v>
      </c>
      <c r="B83" s="69" t="s">
        <v>105</v>
      </c>
      <c r="C83" s="65">
        <v>10301</v>
      </c>
      <c r="D83" s="70"/>
      <c r="E83" s="39" t="s">
        <v>200</v>
      </c>
      <c r="F83" s="152">
        <v>0</v>
      </c>
      <c r="H83" s="396">
        <v>-495000</v>
      </c>
      <c r="I83" s="396">
        <f>+F83+H83</f>
        <v>-495000</v>
      </c>
      <c r="J83" s="340"/>
      <c r="K83" s="434"/>
      <c r="L83" s="21"/>
      <c r="M83" s="21"/>
      <c r="N83" s="21"/>
    </row>
    <row r="84" spans="1:14" s="130" customFormat="1" ht="12" hidden="1" customHeight="1" x14ac:dyDescent="0.2">
      <c r="A84" s="63" t="s">
        <v>593</v>
      </c>
      <c r="B84" s="69" t="s">
        <v>105</v>
      </c>
      <c r="C84" s="65">
        <v>10302</v>
      </c>
      <c r="D84" s="70"/>
      <c r="E84" s="39" t="s">
        <v>201</v>
      </c>
      <c r="F84" s="152">
        <v>0</v>
      </c>
      <c r="H84" s="396"/>
      <c r="I84" s="396"/>
      <c r="J84" s="75"/>
      <c r="K84" s="434"/>
      <c r="L84" s="21"/>
      <c r="M84" s="21"/>
      <c r="N84" s="21"/>
    </row>
    <row r="85" spans="1:14" s="130" customFormat="1" ht="12" hidden="1" customHeight="1" x14ac:dyDescent="0.2">
      <c r="A85" s="63" t="s">
        <v>593</v>
      </c>
      <c r="B85" s="69" t="s">
        <v>105</v>
      </c>
      <c r="C85" s="65">
        <v>10303</v>
      </c>
      <c r="D85" s="70"/>
      <c r="E85" s="39" t="s">
        <v>202</v>
      </c>
      <c r="F85" s="152">
        <v>0</v>
      </c>
      <c r="H85" s="396">
        <f>-8323000-35000-245000-25000</f>
        <v>-8628000</v>
      </c>
      <c r="I85" s="396">
        <f>+F85+H85</f>
        <v>-8628000</v>
      </c>
      <c r="J85" s="340"/>
      <c r="K85" s="434"/>
      <c r="L85" s="21"/>
      <c r="M85" s="21"/>
      <c r="N85" s="21"/>
    </row>
    <row r="86" spans="1:14" s="130" customFormat="1" ht="12" hidden="1" customHeight="1" x14ac:dyDescent="0.2">
      <c r="A86" s="63" t="s">
        <v>593</v>
      </c>
      <c r="B86" s="69" t="s">
        <v>105</v>
      </c>
      <c r="C86" s="65">
        <v>10304</v>
      </c>
      <c r="D86" s="70"/>
      <c r="E86" s="39" t="s">
        <v>203</v>
      </c>
      <c r="F86" s="152">
        <v>0</v>
      </c>
      <c r="H86" s="396">
        <v>-108000</v>
      </c>
      <c r="I86" s="396">
        <f>+F86+H86</f>
        <v>-108000</v>
      </c>
      <c r="J86" s="340"/>
      <c r="K86" s="434"/>
      <c r="L86" s="21"/>
      <c r="M86" s="21"/>
      <c r="N86" s="21"/>
    </row>
    <row r="87" spans="1:14" s="130" customFormat="1" ht="12" hidden="1" customHeight="1" x14ac:dyDescent="0.2">
      <c r="A87" s="63" t="s">
        <v>593</v>
      </c>
      <c r="B87" s="69" t="s">
        <v>105</v>
      </c>
      <c r="C87" s="65">
        <v>10305</v>
      </c>
      <c r="D87" s="70"/>
      <c r="E87" s="39" t="s">
        <v>204</v>
      </c>
      <c r="F87" s="152">
        <v>0</v>
      </c>
      <c r="H87" s="396"/>
      <c r="I87" s="396">
        <f>+F87+H87</f>
        <v>0</v>
      </c>
      <c r="J87" s="429"/>
      <c r="K87" s="434"/>
      <c r="L87" s="21"/>
      <c r="M87" s="21"/>
      <c r="N87" s="21"/>
    </row>
    <row r="88" spans="1:14" s="130" customFormat="1" ht="12" hidden="1" customHeight="1" x14ac:dyDescent="0.2">
      <c r="A88" s="63" t="s">
        <v>593</v>
      </c>
      <c r="B88" s="69" t="s">
        <v>105</v>
      </c>
      <c r="C88" s="65">
        <v>10306</v>
      </c>
      <c r="D88" s="70"/>
      <c r="E88" s="39" t="s">
        <v>205</v>
      </c>
      <c r="F88" s="152">
        <v>0</v>
      </c>
      <c r="H88" s="396"/>
      <c r="I88" s="396">
        <f>+F88+H88</f>
        <v>0</v>
      </c>
      <c r="J88" s="429"/>
      <c r="K88" s="434"/>
      <c r="L88" s="21"/>
      <c r="M88" s="21"/>
      <c r="N88" s="21"/>
    </row>
    <row r="89" spans="1:14" s="130" customFormat="1" ht="12" hidden="1" customHeight="1" x14ac:dyDescent="0.2">
      <c r="A89" s="63" t="s">
        <v>593</v>
      </c>
      <c r="B89" s="69" t="s">
        <v>105</v>
      </c>
      <c r="C89" s="65">
        <v>10307</v>
      </c>
      <c r="D89" s="70"/>
      <c r="E89" s="39" t="s">
        <v>597</v>
      </c>
      <c r="F89" s="152">
        <v>0</v>
      </c>
      <c r="H89" s="396">
        <v>-40000</v>
      </c>
      <c r="I89" s="396">
        <f>+F89+H89</f>
        <v>-40000</v>
      </c>
      <c r="J89" s="429"/>
      <c r="K89" s="434"/>
      <c r="L89" s="21"/>
      <c r="M89" s="21"/>
      <c r="N89" s="21"/>
    </row>
    <row r="90" spans="1:14" s="130" customFormat="1" ht="12" customHeight="1" x14ac:dyDescent="0.2">
      <c r="A90" s="63" t="s">
        <v>652</v>
      </c>
      <c r="B90" s="69" t="s">
        <v>105</v>
      </c>
      <c r="C90" s="65">
        <v>10301</v>
      </c>
      <c r="D90" s="70"/>
      <c r="E90" s="39" t="s">
        <v>200</v>
      </c>
      <c r="F90" s="152">
        <v>168000000</v>
      </c>
      <c r="H90" s="396"/>
      <c r="I90" s="396"/>
      <c r="J90" s="435" t="s">
        <v>714</v>
      </c>
      <c r="K90" s="434"/>
      <c r="L90" s="21"/>
      <c r="M90" s="21"/>
      <c r="N90" s="21"/>
    </row>
    <row r="91" spans="1:14" s="130" customFormat="1" ht="12" customHeight="1" x14ac:dyDescent="0.2">
      <c r="A91" s="63" t="s">
        <v>652</v>
      </c>
      <c r="B91" s="69" t="s">
        <v>105</v>
      </c>
      <c r="C91" s="65">
        <v>10303</v>
      </c>
      <c r="D91" s="70"/>
      <c r="E91" s="39" t="s">
        <v>202</v>
      </c>
      <c r="F91" s="152">
        <v>9463440</v>
      </c>
      <c r="H91" s="396"/>
      <c r="I91" s="396"/>
      <c r="J91" s="435" t="s">
        <v>714</v>
      </c>
      <c r="K91" s="434"/>
      <c r="L91" s="21"/>
      <c r="M91" s="21"/>
      <c r="N91" s="21"/>
    </row>
    <row r="92" spans="1:14" s="75" customFormat="1" ht="12" hidden="1" customHeight="1" x14ac:dyDescent="0.2">
      <c r="A92" s="63" t="s">
        <v>562</v>
      </c>
      <c r="B92" s="69">
        <v>1120</v>
      </c>
      <c r="C92" s="65">
        <v>10301</v>
      </c>
      <c r="D92" s="70"/>
      <c r="E92" s="39" t="s">
        <v>200</v>
      </c>
      <c r="F92" s="152">
        <v>0</v>
      </c>
      <c r="G92" s="130"/>
      <c r="H92" s="396"/>
      <c r="I92" s="396"/>
      <c r="J92" s="340"/>
      <c r="K92" s="434"/>
      <c r="L92" s="21"/>
      <c r="M92" s="21"/>
      <c r="N92" s="21"/>
    </row>
    <row r="93" spans="1:14" s="130" customFormat="1" ht="12" hidden="1" customHeight="1" x14ac:dyDescent="0.2">
      <c r="A93" s="63" t="s">
        <v>481</v>
      </c>
      <c r="B93" s="69" t="s">
        <v>105</v>
      </c>
      <c r="C93" s="65">
        <v>10303</v>
      </c>
      <c r="D93" s="70"/>
      <c r="E93" s="39" t="s">
        <v>202</v>
      </c>
      <c r="F93" s="152">
        <v>0</v>
      </c>
      <c r="H93" s="396"/>
      <c r="I93" s="396"/>
      <c r="J93" s="75"/>
      <c r="K93" s="434"/>
      <c r="L93" s="21"/>
      <c r="M93" s="21"/>
      <c r="N93" s="21"/>
    </row>
    <row r="94" spans="1:14" s="130" customFormat="1" ht="12" hidden="1" customHeight="1" x14ac:dyDescent="0.2">
      <c r="A94" s="63" t="s">
        <v>481</v>
      </c>
      <c r="B94" s="69" t="s">
        <v>105</v>
      </c>
      <c r="C94" s="65">
        <v>10305</v>
      </c>
      <c r="D94" s="70"/>
      <c r="E94" s="39" t="s">
        <v>204</v>
      </c>
      <c r="F94" s="152">
        <v>0</v>
      </c>
      <c r="H94" s="396"/>
      <c r="I94" s="396"/>
      <c r="J94" s="75"/>
      <c r="K94" s="434"/>
      <c r="L94" s="21"/>
      <c r="M94" s="21"/>
      <c r="N94" s="21"/>
    </row>
    <row r="95" spans="1:14" ht="12" hidden="1" customHeight="1" x14ac:dyDescent="0.2">
      <c r="A95" s="63" t="s">
        <v>565</v>
      </c>
      <c r="B95" s="69" t="s">
        <v>105</v>
      </c>
      <c r="C95" s="65">
        <v>10302</v>
      </c>
      <c r="D95" s="70"/>
      <c r="E95" s="39" t="s">
        <v>201</v>
      </c>
      <c r="F95" s="152">
        <v>0</v>
      </c>
      <c r="J95" s="124"/>
    </row>
    <row r="96" spans="1:14" ht="12" hidden="1" customHeight="1" x14ac:dyDescent="0.2">
      <c r="A96" s="63" t="s">
        <v>483</v>
      </c>
      <c r="B96" s="69" t="s">
        <v>105</v>
      </c>
      <c r="C96" s="65">
        <v>10302</v>
      </c>
      <c r="D96" s="70"/>
      <c r="E96" s="39" t="s">
        <v>201</v>
      </c>
      <c r="F96" s="152">
        <v>0</v>
      </c>
    </row>
    <row r="97" spans="1:14" ht="12" customHeight="1" x14ac:dyDescent="0.2">
      <c r="A97" s="63" t="s">
        <v>483</v>
      </c>
      <c r="B97" s="69" t="s">
        <v>105</v>
      </c>
      <c r="C97" s="65">
        <v>10303</v>
      </c>
      <c r="D97" s="70"/>
      <c r="E97" s="39" t="s">
        <v>202</v>
      </c>
      <c r="F97" s="152">
        <v>22960000</v>
      </c>
      <c r="J97" s="435" t="s">
        <v>714</v>
      </c>
    </row>
    <row r="98" spans="1:14" s="75" customFormat="1" ht="12" customHeight="1" x14ac:dyDescent="0.2">
      <c r="A98" s="63"/>
      <c r="B98" s="69" t="s">
        <v>106</v>
      </c>
      <c r="C98" s="70" t="s">
        <v>106</v>
      </c>
      <c r="D98" s="70"/>
      <c r="E98" s="39"/>
      <c r="F98" s="114"/>
      <c r="G98" s="136"/>
      <c r="H98" s="426"/>
      <c r="I98" s="426"/>
      <c r="K98" s="434"/>
      <c r="L98" s="21"/>
      <c r="M98" s="21"/>
      <c r="N98" s="21"/>
    </row>
    <row r="99" spans="1:14" s="75" customFormat="1" ht="12" customHeight="1" x14ac:dyDescent="0.2">
      <c r="A99" s="541" t="s">
        <v>240</v>
      </c>
      <c r="B99" s="542"/>
      <c r="C99" s="543"/>
      <c r="D99" s="68"/>
      <c r="E99" s="43" t="s">
        <v>207</v>
      </c>
      <c r="F99" s="115">
        <f>SUM(F100:F122)</f>
        <v>458557393</v>
      </c>
      <c r="G99" s="130"/>
      <c r="H99" s="396"/>
      <c r="I99" s="396"/>
      <c r="K99" s="434"/>
      <c r="L99" s="21"/>
      <c r="M99" s="21"/>
      <c r="N99" s="21"/>
    </row>
    <row r="100" spans="1:14" s="75" customFormat="1" ht="12" hidden="1" customHeight="1" x14ac:dyDescent="0.2">
      <c r="A100" s="63" t="s">
        <v>480</v>
      </c>
      <c r="B100" s="69" t="s">
        <v>105</v>
      </c>
      <c r="C100" s="70">
        <v>10401</v>
      </c>
      <c r="D100" s="70"/>
      <c r="E100" s="39" t="s">
        <v>555</v>
      </c>
      <c r="F100" s="113">
        <v>0</v>
      </c>
      <c r="G100" s="130"/>
      <c r="H100" s="396"/>
      <c r="I100" s="396"/>
      <c r="J100" s="124"/>
      <c r="K100" s="434"/>
      <c r="L100" s="21"/>
      <c r="M100" s="21"/>
      <c r="N100" s="21"/>
    </row>
    <row r="101" spans="1:14" s="75" customFormat="1" ht="12" customHeight="1" x14ac:dyDescent="0.2">
      <c r="A101" s="63" t="s">
        <v>480</v>
      </c>
      <c r="B101" s="69" t="s">
        <v>105</v>
      </c>
      <c r="C101" s="65">
        <v>10402</v>
      </c>
      <c r="D101" s="70"/>
      <c r="E101" s="39" t="s">
        <v>693</v>
      </c>
      <c r="F101" s="152">
        <v>13000000</v>
      </c>
      <c r="G101" s="130"/>
      <c r="H101" s="396"/>
      <c r="I101" s="396"/>
      <c r="J101" s="124" t="s">
        <v>694</v>
      </c>
      <c r="K101" s="434"/>
      <c r="L101" s="21"/>
      <c r="M101" s="21"/>
      <c r="N101" s="21"/>
    </row>
    <row r="102" spans="1:14" s="75" customFormat="1" ht="12" customHeight="1" x14ac:dyDescent="0.2">
      <c r="A102" s="63" t="s">
        <v>480</v>
      </c>
      <c r="B102" s="69" t="s">
        <v>105</v>
      </c>
      <c r="C102" s="65">
        <v>10403</v>
      </c>
      <c r="D102" s="70"/>
      <c r="E102" s="39" t="s">
        <v>210</v>
      </c>
      <c r="F102" s="152">
        <f>4000000+5000000</f>
        <v>9000000</v>
      </c>
      <c r="G102" s="130"/>
      <c r="H102" s="396"/>
      <c r="I102" s="396"/>
      <c r="J102" s="124" t="s">
        <v>692</v>
      </c>
      <c r="K102" s="434"/>
      <c r="L102" s="21"/>
      <c r="M102" s="21"/>
      <c r="N102" s="21"/>
    </row>
    <row r="103" spans="1:14" s="75" customFormat="1" ht="12" customHeight="1" x14ac:dyDescent="0.2">
      <c r="A103" s="63" t="s">
        <v>480</v>
      </c>
      <c r="B103" s="69" t="s">
        <v>105</v>
      </c>
      <c r="C103" s="65">
        <v>10406</v>
      </c>
      <c r="D103" s="70"/>
      <c r="E103" s="39" t="s">
        <v>129</v>
      </c>
      <c r="F103" s="152">
        <f>914760+60503193</f>
        <v>61417953</v>
      </c>
      <c r="G103" s="130"/>
      <c r="H103" s="396"/>
      <c r="I103" s="396"/>
      <c r="J103" s="340" t="s">
        <v>719</v>
      </c>
      <c r="K103" s="434"/>
      <c r="L103" s="21"/>
      <c r="M103" s="21"/>
      <c r="N103" s="21"/>
    </row>
    <row r="104" spans="1:14" s="75" customFormat="1" ht="12" customHeight="1" x14ac:dyDescent="0.2">
      <c r="A104" s="63" t="s">
        <v>480</v>
      </c>
      <c r="B104" s="69" t="s">
        <v>105</v>
      </c>
      <c r="C104" s="65">
        <v>10499</v>
      </c>
      <c r="D104" s="70"/>
      <c r="E104" s="39" t="s">
        <v>130</v>
      </c>
      <c r="F104" s="152">
        <v>22000000</v>
      </c>
      <c r="G104" s="130"/>
      <c r="H104" s="396"/>
      <c r="I104" s="396"/>
      <c r="J104" s="429" t="s">
        <v>673</v>
      </c>
      <c r="K104" s="434"/>
      <c r="L104" s="21"/>
      <c r="M104" s="21"/>
      <c r="N104" s="21"/>
    </row>
    <row r="105" spans="1:14" s="75" customFormat="1" ht="12" customHeight="1" x14ac:dyDescent="0.2">
      <c r="A105" s="63" t="s">
        <v>482</v>
      </c>
      <c r="B105" s="69" t="s">
        <v>105</v>
      </c>
      <c r="C105" s="65">
        <v>10406</v>
      </c>
      <c r="D105" s="70"/>
      <c r="E105" s="39" t="s">
        <v>129</v>
      </c>
      <c r="F105" s="152">
        <v>3700000</v>
      </c>
      <c r="G105" s="130"/>
      <c r="H105" s="396"/>
      <c r="I105" s="396"/>
      <c r="J105" s="341" t="s">
        <v>711</v>
      </c>
      <c r="K105" s="434"/>
      <c r="L105" s="21"/>
      <c r="M105" s="21"/>
      <c r="N105" s="21"/>
    </row>
    <row r="106" spans="1:14" s="75" customFormat="1" ht="12" hidden="1" customHeight="1" x14ac:dyDescent="0.2">
      <c r="A106" s="63" t="s">
        <v>562</v>
      </c>
      <c r="B106" s="69" t="s">
        <v>105</v>
      </c>
      <c r="C106" s="65">
        <v>10403</v>
      </c>
      <c r="D106" s="70"/>
      <c r="E106" s="39" t="s">
        <v>210</v>
      </c>
      <c r="F106" s="152">
        <v>0</v>
      </c>
      <c r="G106" s="130"/>
      <c r="H106" s="396"/>
      <c r="I106" s="396"/>
      <c r="J106" s="435"/>
      <c r="K106" s="434"/>
      <c r="L106" s="21"/>
      <c r="M106" s="21"/>
      <c r="N106" s="21"/>
    </row>
    <row r="107" spans="1:14" s="75" customFormat="1" ht="12" hidden="1" customHeight="1" x14ac:dyDescent="0.2">
      <c r="A107" s="63" t="s">
        <v>562</v>
      </c>
      <c r="B107" s="69">
        <v>1120</v>
      </c>
      <c r="C107" s="65">
        <v>10404</v>
      </c>
      <c r="D107" s="70"/>
      <c r="E107" s="39" t="s">
        <v>653</v>
      </c>
      <c r="F107" s="152">
        <v>0</v>
      </c>
      <c r="G107" s="130"/>
      <c r="H107" s="396"/>
      <c r="I107" s="396"/>
      <c r="J107" s="435"/>
      <c r="K107" s="434"/>
      <c r="L107" s="21"/>
      <c r="M107" s="21"/>
      <c r="N107" s="21"/>
    </row>
    <row r="108" spans="1:14" s="75" customFormat="1" ht="12" hidden="1" customHeight="1" x14ac:dyDescent="0.2">
      <c r="A108" s="63" t="s">
        <v>562</v>
      </c>
      <c r="B108" s="69">
        <v>1120</v>
      </c>
      <c r="C108" s="65">
        <v>10499</v>
      </c>
      <c r="D108" s="70"/>
      <c r="E108" s="39" t="s">
        <v>130</v>
      </c>
      <c r="F108" s="152">
        <v>0</v>
      </c>
      <c r="G108" s="130"/>
      <c r="H108" s="396"/>
      <c r="I108" s="396"/>
      <c r="J108" s="435"/>
      <c r="K108" s="434"/>
      <c r="L108" s="21"/>
      <c r="M108" s="21"/>
      <c r="N108" s="21"/>
    </row>
    <row r="109" spans="1:14" s="75" customFormat="1" ht="12" hidden="1" customHeight="1" x14ac:dyDescent="0.2">
      <c r="A109" s="63" t="s">
        <v>593</v>
      </c>
      <c r="B109" s="69" t="s">
        <v>105</v>
      </c>
      <c r="C109" s="65">
        <v>10401</v>
      </c>
      <c r="D109" s="70"/>
      <c r="E109" s="39" t="s">
        <v>555</v>
      </c>
      <c r="F109" s="152">
        <v>0</v>
      </c>
      <c r="G109" s="130"/>
      <c r="H109" s="396">
        <v>-25000</v>
      </c>
      <c r="I109" s="396">
        <f>+F109+H109</f>
        <v>-25000</v>
      </c>
      <c r="J109" s="124" t="s">
        <v>658</v>
      </c>
      <c r="K109" s="434"/>
      <c r="L109" s="21"/>
      <c r="M109" s="21"/>
      <c r="N109" s="21"/>
    </row>
    <row r="110" spans="1:14" s="130" customFormat="1" ht="12" hidden="1" customHeight="1" x14ac:dyDescent="0.2">
      <c r="A110" s="63" t="s">
        <v>593</v>
      </c>
      <c r="B110" s="69">
        <v>1120</v>
      </c>
      <c r="C110" s="65">
        <v>10403</v>
      </c>
      <c r="D110" s="70"/>
      <c r="E110" s="39" t="s">
        <v>210</v>
      </c>
      <c r="F110" s="152">
        <v>0</v>
      </c>
      <c r="H110" s="396"/>
      <c r="I110" s="396">
        <f>+F110+H110</f>
        <v>0</v>
      </c>
      <c r="J110" s="124"/>
      <c r="K110" s="434"/>
      <c r="L110" s="21"/>
      <c r="M110" s="21"/>
      <c r="N110" s="21"/>
    </row>
    <row r="111" spans="1:14" s="130" customFormat="1" ht="12" hidden="1" customHeight="1" x14ac:dyDescent="0.2">
      <c r="A111" s="63" t="s">
        <v>593</v>
      </c>
      <c r="B111" s="69">
        <v>1120</v>
      </c>
      <c r="C111" s="65">
        <v>10405</v>
      </c>
      <c r="D111" s="70"/>
      <c r="E111" s="39" t="s">
        <v>600</v>
      </c>
      <c r="F111" s="152">
        <v>0</v>
      </c>
      <c r="H111" s="396"/>
      <c r="I111" s="396">
        <f>+F111+H111</f>
        <v>0</v>
      </c>
      <c r="J111" s="124"/>
      <c r="K111" s="434"/>
      <c r="L111" s="21"/>
      <c r="M111" s="21"/>
      <c r="N111" s="21"/>
    </row>
    <row r="112" spans="1:14" ht="12" hidden="1" customHeight="1" x14ac:dyDescent="0.2">
      <c r="A112" s="63" t="s">
        <v>593</v>
      </c>
      <c r="B112" s="69" t="s">
        <v>105</v>
      </c>
      <c r="C112" s="65">
        <v>10406</v>
      </c>
      <c r="D112" s="70"/>
      <c r="E112" s="39" t="s">
        <v>129</v>
      </c>
      <c r="F112" s="152">
        <v>0</v>
      </c>
      <c r="H112" s="396">
        <f>-5593600-105000-260000-31667</f>
        <v>-5990267</v>
      </c>
      <c r="I112" s="396">
        <f>+F112+H112</f>
        <v>-5990267</v>
      </c>
      <c r="J112" s="429"/>
    </row>
    <row r="113" spans="1:14" ht="12" hidden="1" customHeight="1" x14ac:dyDescent="0.2">
      <c r="A113" s="63" t="s">
        <v>593</v>
      </c>
      <c r="B113" s="69" t="s">
        <v>105</v>
      </c>
      <c r="C113" s="65">
        <v>10499</v>
      </c>
      <c r="D113" s="70"/>
      <c r="E113" s="39" t="s">
        <v>130</v>
      </c>
      <c r="F113" s="152">
        <v>0</v>
      </c>
      <c r="H113" s="396">
        <f>-305000-30000</f>
        <v>-335000</v>
      </c>
      <c r="I113" s="396">
        <f>+F113+H113</f>
        <v>-335000</v>
      </c>
      <c r="J113" s="429"/>
    </row>
    <row r="114" spans="1:14" s="130" customFormat="1" ht="12" hidden="1" customHeight="1" x14ac:dyDescent="0.2">
      <c r="A114" s="63" t="s">
        <v>484</v>
      </c>
      <c r="B114" s="69" t="s">
        <v>105</v>
      </c>
      <c r="C114" s="65">
        <v>10403</v>
      </c>
      <c r="D114" s="70"/>
      <c r="E114" s="39" t="s">
        <v>210</v>
      </c>
      <c r="F114" s="152">
        <v>0</v>
      </c>
      <c r="H114" s="396"/>
      <c r="I114" s="396"/>
      <c r="K114" s="434"/>
      <c r="L114" s="21"/>
      <c r="M114" s="21"/>
      <c r="N114" s="21"/>
    </row>
    <row r="115" spans="1:14" s="130" customFormat="1" ht="12" customHeight="1" x14ac:dyDescent="0.2">
      <c r="A115" s="63" t="s">
        <v>652</v>
      </c>
      <c r="B115" s="69">
        <v>1120</v>
      </c>
      <c r="C115" s="65">
        <v>10403</v>
      </c>
      <c r="D115" s="70"/>
      <c r="E115" s="39" t="s">
        <v>210</v>
      </c>
      <c r="F115" s="152">
        <v>33600000</v>
      </c>
      <c r="H115" s="396"/>
      <c r="I115" s="396"/>
      <c r="J115" s="435" t="s">
        <v>714</v>
      </c>
      <c r="K115" s="434"/>
      <c r="L115" s="21"/>
      <c r="M115" s="21"/>
      <c r="N115" s="21"/>
    </row>
    <row r="116" spans="1:14" s="130" customFormat="1" ht="12" customHeight="1" x14ac:dyDescent="0.2">
      <c r="A116" s="63" t="s">
        <v>652</v>
      </c>
      <c r="B116" s="69">
        <v>1120</v>
      </c>
      <c r="C116" s="65">
        <v>10404</v>
      </c>
      <c r="D116" s="70"/>
      <c r="E116" s="39" t="s">
        <v>653</v>
      </c>
      <c r="F116" s="152">
        <v>159600000</v>
      </c>
      <c r="H116" s="396"/>
      <c r="I116" s="396"/>
      <c r="J116" s="435" t="s">
        <v>714</v>
      </c>
      <c r="K116" s="434"/>
      <c r="L116" s="21"/>
      <c r="M116" s="21"/>
      <c r="N116" s="21"/>
    </row>
    <row r="117" spans="1:14" s="75" customFormat="1" ht="12" hidden="1" customHeight="1" x14ac:dyDescent="0.2">
      <c r="A117" s="63" t="s">
        <v>565</v>
      </c>
      <c r="B117" s="69">
        <v>1120</v>
      </c>
      <c r="C117" s="65">
        <v>10499</v>
      </c>
      <c r="D117" s="70"/>
      <c r="E117" s="39" t="s">
        <v>130</v>
      </c>
      <c r="F117" s="152">
        <v>0</v>
      </c>
      <c r="G117" s="130"/>
      <c r="H117" s="396"/>
      <c r="I117" s="396"/>
      <c r="J117" s="124"/>
      <c r="K117" s="434"/>
      <c r="L117" s="21"/>
      <c r="M117" s="21"/>
      <c r="N117" s="21"/>
    </row>
    <row r="118" spans="1:14" s="75" customFormat="1" ht="12" customHeight="1" x14ac:dyDescent="0.2">
      <c r="A118" s="63" t="s">
        <v>483</v>
      </c>
      <c r="B118" s="69">
        <v>1120</v>
      </c>
      <c r="C118" s="65">
        <v>10403</v>
      </c>
      <c r="D118" s="70"/>
      <c r="E118" s="39" t="s">
        <v>210</v>
      </c>
      <c r="F118" s="152">
        <v>2464000</v>
      </c>
      <c r="G118" s="130"/>
      <c r="H118" s="396"/>
      <c r="I118" s="396"/>
      <c r="J118" s="435" t="s">
        <v>714</v>
      </c>
      <c r="K118" s="434"/>
      <c r="L118" s="21"/>
      <c r="M118" s="21"/>
      <c r="N118" s="21"/>
    </row>
    <row r="119" spans="1:14" s="75" customFormat="1" ht="12" customHeight="1" x14ac:dyDescent="0.2">
      <c r="A119" s="63" t="s">
        <v>483</v>
      </c>
      <c r="B119" s="69">
        <v>1120</v>
      </c>
      <c r="C119" s="65">
        <v>10404</v>
      </c>
      <c r="D119" s="70"/>
      <c r="E119" s="39" t="s">
        <v>653</v>
      </c>
      <c r="F119" s="152">
        <v>113455440</v>
      </c>
      <c r="G119" s="130"/>
      <c r="H119" s="396"/>
      <c r="I119" s="396"/>
      <c r="J119" s="435" t="s">
        <v>714</v>
      </c>
      <c r="K119" s="434"/>
      <c r="L119" s="21"/>
      <c r="M119" s="21"/>
      <c r="N119" s="21"/>
    </row>
    <row r="120" spans="1:14" s="75" customFormat="1" ht="12" customHeight="1" x14ac:dyDescent="0.2">
      <c r="A120" s="63" t="s">
        <v>483</v>
      </c>
      <c r="B120" s="69">
        <v>1120</v>
      </c>
      <c r="C120" s="65">
        <v>10405</v>
      </c>
      <c r="D120" s="70"/>
      <c r="E120" s="39" t="s">
        <v>600</v>
      </c>
      <c r="F120" s="152">
        <v>5600000</v>
      </c>
      <c r="G120" s="130"/>
      <c r="H120" s="396"/>
      <c r="I120" s="396"/>
      <c r="J120" s="435" t="s">
        <v>714</v>
      </c>
      <c r="K120" s="434"/>
      <c r="L120" s="21"/>
      <c r="M120" s="21"/>
      <c r="N120" s="21"/>
    </row>
    <row r="121" spans="1:14" s="75" customFormat="1" ht="12" customHeight="1" x14ac:dyDescent="0.2">
      <c r="A121" s="63" t="s">
        <v>483</v>
      </c>
      <c r="B121" s="69" t="s">
        <v>105</v>
      </c>
      <c r="C121" s="65">
        <v>10499</v>
      </c>
      <c r="D121" s="70"/>
      <c r="E121" s="39" t="s">
        <v>130</v>
      </c>
      <c r="F121" s="152">
        <v>34720000</v>
      </c>
      <c r="G121" s="130"/>
      <c r="H121" s="396"/>
      <c r="I121" s="396"/>
      <c r="J121" s="435" t="s">
        <v>714</v>
      </c>
      <c r="K121" s="434"/>
      <c r="L121" s="21"/>
      <c r="M121" s="21"/>
      <c r="N121" s="21"/>
    </row>
    <row r="122" spans="1:14" s="130" customFormat="1" ht="12" customHeight="1" x14ac:dyDescent="0.2">
      <c r="A122" s="63"/>
      <c r="B122" s="69" t="s">
        <v>106</v>
      </c>
      <c r="C122" s="70" t="s">
        <v>106</v>
      </c>
      <c r="D122" s="70"/>
      <c r="E122" s="39"/>
      <c r="F122" s="114"/>
      <c r="H122" s="396"/>
      <c r="I122" s="396"/>
      <c r="J122" s="413"/>
      <c r="K122" s="434"/>
      <c r="L122" s="21"/>
      <c r="M122" s="21"/>
      <c r="N122" s="21"/>
    </row>
    <row r="123" spans="1:14" s="130" customFormat="1" ht="12" customHeight="1" x14ac:dyDescent="0.2">
      <c r="A123" s="541" t="s">
        <v>241</v>
      </c>
      <c r="B123" s="542"/>
      <c r="C123" s="543"/>
      <c r="D123" s="68"/>
      <c r="E123" s="43" t="s">
        <v>131</v>
      </c>
      <c r="F123" s="115">
        <f>SUM(F124:F137)</f>
        <v>45500000</v>
      </c>
      <c r="H123" s="396"/>
      <c r="I123" s="396"/>
      <c r="J123" s="413"/>
      <c r="K123" s="434"/>
      <c r="L123" s="21"/>
      <c r="M123" s="21"/>
      <c r="N123" s="21"/>
    </row>
    <row r="124" spans="1:14" s="130" customFormat="1" ht="12" hidden="1" customHeight="1" x14ac:dyDescent="0.2">
      <c r="A124" s="63" t="s">
        <v>480</v>
      </c>
      <c r="B124" s="69">
        <v>1120</v>
      </c>
      <c r="C124" s="70">
        <v>10501</v>
      </c>
      <c r="D124" s="70"/>
      <c r="E124" s="39" t="s">
        <v>132</v>
      </c>
      <c r="F124" s="113">
        <v>0</v>
      </c>
      <c r="H124" s="396"/>
      <c r="I124" s="396"/>
      <c r="J124" s="341"/>
      <c r="K124" s="434"/>
      <c r="L124" s="21"/>
      <c r="M124" s="21"/>
      <c r="N124" s="21"/>
    </row>
    <row r="125" spans="1:14" s="130" customFormat="1" ht="12" customHeight="1" x14ac:dyDescent="0.2">
      <c r="A125" s="63" t="s">
        <v>480</v>
      </c>
      <c r="B125" s="69" t="s">
        <v>105</v>
      </c>
      <c r="C125" s="65">
        <v>10503</v>
      </c>
      <c r="D125" s="70"/>
      <c r="E125" s="39" t="s">
        <v>74</v>
      </c>
      <c r="F125" s="152">
        <v>10000000</v>
      </c>
      <c r="H125" s="396"/>
      <c r="I125" s="396"/>
      <c r="J125" s="124"/>
      <c r="K125" s="434"/>
      <c r="L125" s="21"/>
      <c r="M125" s="21"/>
      <c r="N125" s="21"/>
    </row>
    <row r="126" spans="1:14" s="130" customFormat="1" ht="12" customHeight="1" x14ac:dyDescent="0.2">
      <c r="A126" s="63" t="s">
        <v>480</v>
      </c>
      <c r="B126" s="69" t="s">
        <v>105</v>
      </c>
      <c r="C126" s="65">
        <v>10504</v>
      </c>
      <c r="D126" s="70"/>
      <c r="E126" s="39" t="s">
        <v>75</v>
      </c>
      <c r="F126" s="152">
        <v>15000000</v>
      </c>
      <c r="H126" s="396"/>
      <c r="I126" s="396"/>
      <c r="J126" s="124"/>
      <c r="K126" s="434"/>
      <c r="L126" s="21"/>
      <c r="M126" s="21"/>
      <c r="N126" s="21"/>
    </row>
    <row r="127" spans="1:14" s="130" customFormat="1" ht="12" customHeight="1" x14ac:dyDescent="0.2">
      <c r="A127" s="63" t="s">
        <v>482</v>
      </c>
      <c r="B127" s="69" t="s">
        <v>105</v>
      </c>
      <c r="C127" s="65">
        <v>10503</v>
      </c>
      <c r="D127" s="70"/>
      <c r="E127" s="39" t="s">
        <v>74</v>
      </c>
      <c r="F127" s="152">
        <v>10000000</v>
      </c>
      <c r="H127" s="396"/>
      <c r="I127" s="396"/>
      <c r="J127" s="124"/>
      <c r="K127" s="434"/>
      <c r="L127" s="21"/>
      <c r="M127" s="21"/>
      <c r="N127" s="21"/>
    </row>
    <row r="128" spans="1:14" s="130" customFormat="1" ht="12" customHeight="1" x14ac:dyDescent="0.2">
      <c r="A128" s="63" t="s">
        <v>482</v>
      </c>
      <c r="B128" s="69" t="s">
        <v>105</v>
      </c>
      <c r="C128" s="65">
        <v>10504</v>
      </c>
      <c r="D128" s="70"/>
      <c r="E128" s="39" t="s">
        <v>75</v>
      </c>
      <c r="F128" s="152">
        <v>10000000</v>
      </c>
      <c r="H128" s="396"/>
      <c r="I128" s="396"/>
      <c r="J128" s="124"/>
      <c r="K128" s="434"/>
      <c r="L128" s="21"/>
      <c r="M128" s="21"/>
      <c r="N128" s="21"/>
    </row>
    <row r="129" spans="1:14" s="130" customFormat="1" ht="12" customHeight="1" x14ac:dyDescent="0.2">
      <c r="A129" s="63" t="s">
        <v>485</v>
      </c>
      <c r="B129" s="69">
        <v>1120</v>
      </c>
      <c r="C129" s="65">
        <v>10502</v>
      </c>
      <c r="D129" s="70"/>
      <c r="E129" s="39" t="s">
        <v>73</v>
      </c>
      <c r="F129" s="152">
        <v>500000</v>
      </c>
      <c r="H129" s="396">
        <v>-500000</v>
      </c>
      <c r="I129" s="396">
        <f>+F129+H129</f>
        <v>0</v>
      </c>
      <c r="J129" s="124" t="s">
        <v>644</v>
      </c>
      <c r="K129" s="434"/>
      <c r="L129" s="21"/>
      <c r="M129" s="21"/>
      <c r="N129" s="21"/>
    </row>
    <row r="130" spans="1:14" s="130" customFormat="1" ht="12" hidden="1" customHeight="1" x14ac:dyDescent="0.2">
      <c r="A130" s="63" t="s">
        <v>593</v>
      </c>
      <c r="B130" s="69" t="s">
        <v>105</v>
      </c>
      <c r="C130" s="70">
        <v>10501</v>
      </c>
      <c r="D130" s="70"/>
      <c r="E130" s="39" t="s">
        <v>132</v>
      </c>
      <c r="F130" s="113">
        <v>0</v>
      </c>
      <c r="H130" s="396">
        <f>-45000-5000</f>
        <v>-50000</v>
      </c>
      <c r="I130" s="396">
        <f>+F130+H130</f>
        <v>-50000</v>
      </c>
      <c r="J130" s="340"/>
      <c r="K130" s="434"/>
      <c r="L130" s="21"/>
      <c r="M130" s="21"/>
      <c r="N130" s="21"/>
    </row>
    <row r="131" spans="1:14" s="130" customFormat="1" ht="12" hidden="1" customHeight="1" x14ac:dyDescent="0.2">
      <c r="A131" s="63" t="s">
        <v>593</v>
      </c>
      <c r="B131" s="69">
        <v>1120</v>
      </c>
      <c r="C131" s="70">
        <v>10502</v>
      </c>
      <c r="D131" s="70"/>
      <c r="E131" s="39" t="s">
        <v>73</v>
      </c>
      <c r="F131" s="113">
        <v>0</v>
      </c>
      <c r="H131" s="396"/>
      <c r="I131" s="396"/>
      <c r="J131" s="160"/>
      <c r="K131" s="434"/>
      <c r="L131" s="21"/>
      <c r="M131" s="21"/>
      <c r="N131" s="21"/>
    </row>
    <row r="132" spans="1:14" s="130" customFormat="1" ht="12" hidden="1" customHeight="1" x14ac:dyDescent="0.2">
      <c r="A132" s="63" t="s">
        <v>593</v>
      </c>
      <c r="B132" s="69" t="s">
        <v>105</v>
      </c>
      <c r="C132" s="70">
        <v>10503</v>
      </c>
      <c r="D132" s="70"/>
      <c r="E132" s="39" t="s">
        <v>74</v>
      </c>
      <c r="F132" s="113">
        <v>0</v>
      </c>
      <c r="H132" s="396"/>
      <c r="I132" s="396">
        <f>+F132+H132</f>
        <v>0</v>
      </c>
      <c r="J132" s="124"/>
      <c r="K132" s="434"/>
      <c r="L132" s="21"/>
      <c r="M132" s="21"/>
      <c r="N132" s="21"/>
    </row>
    <row r="133" spans="1:14" s="130" customFormat="1" ht="12" hidden="1" customHeight="1" x14ac:dyDescent="0.2">
      <c r="A133" s="63" t="s">
        <v>593</v>
      </c>
      <c r="B133" s="69">
        <v>1120</v>
      </c>
      <c r="C133" s="70">
        <v>10504</v>
      </c>
      <c r="D133" s="70"/>
      <c r="E133" s="39" t="s">
        <v>75</v>
      </c>
      <c r="F133" s="113">
        <v>0</v>
      </c>
      <c r="H133" s="396"/>
      <c r="I133" s="396">
        <f>+F133+H133</f>
        <v>0</v>
      </c>
      <c r="J133" s="340"/>
      <c r="K133" s="434"/>
      <c r="L133" s="21"/>
      <c r="M133" s="21"/>
      <c r="N133" s="21"/>
    </row>
    <row r="134" spans="1:14" ht="12" hidden="1" customHeight="1" x14ac:dyDescent="0.2">
      <c r="A134" s="63" t="s">
        <v>593</v>
      </c>
      <c r="B134" s="69">
        <v>1120</v>
      </c>
      <c r="C134" s="70">
        <v>10502</v>
      </c>
      <c r="D134" s="70"/>
      <c r="E134" s="39" t="s">
        <v>73</v>
      </c>
      <c r="F134" s="113">
        <v>0</v>
      </c>
      <c r="J134" s="173"/>
    </row>
    <row r="135" spans="1:14" ht="12" hidden="1" customHeight="1" x14ac:dyDescent="0.2">
      <c r="A135" s="63" t="s">
        <v>652</v>
      </c>
      <c r="B135" s="69">
        <v>1120</v>
      </c>
      <c r="C135" s="70">
        <v>10504</v>
      </c>
      <c r="D135" s="70"/>
      <c r="E135" s="39" t="s">
        <v>75</v>
      </c>
      <c r="F135" s="113">
        <v>0</v>
      </c>
      <c r="J135" s="435"/>
    </row>
    <row r="136" spans="1:14" s="130" customFormat="1" ht="12" hidden="1" customHeight="1" x14ac:dyDescent="0.2">
      <c r="A136" s="63" t="s">
        <v>481</v>
      </c>
      <c r="B136" s="69" t="s">
        <v>105</v>
      </c>
      <c r="C136" s="70">
        <v>10501</v>
      </c>
      <c r="D136" s="70"/>
      <c r="E136" s="39" t="s">
        <v>132</v>
      </c>
      <c r="F136" s="113">
        <v>0</v>
      </c>
      <c r="H136" s="396"/>
      <c r="I136" s="396"/>
      <c r="J136" s="75"/>
      <c r="K136" s="434"/>
      <c r="L136" s="21"/>
      <c r="M136" s="21"/>
      <c r="N136" s="21"/>
    </row>
    <row r="137" spans="1:14" s="130" customFormat="1" ht="12" customHeight="1" x14ac:dyDescent="0.2">
      <c r="A137" s="63"/>
      <c r="B137" s="69" t="s">
        <v>106</v>
      </c>
      <c r="C137" s="70" t="s">
        <v>106</v>
      </c>
      <c r="D137" s="70"/>
      <c r="E137" s="39"/>
      <c r="F137" s="114"/>
      <c r="H137" s="396"/>
      <c r="I137" s="396"/>
      <c r="J137" s="75"/>
      <c r="K137" s="434"/>
      <c r="L137" s="21"/>
      <c r="M137" s="21"/>
      <c r="N137" s="21"/>
    </row>
    <row r="138" spans="1:14" s="130" customFormat="1" ht="12" customHeight="1" x14ac:dyDescent="0.2">
      <c r="A138" s="541" t="s">
        <v>243</v>
      </c>
      <c r="B138" s="542"/>
      <c r="C138" s="543"/>
      <c r="D138" s="68"/>
      <c r="E138" s="43" t="s">
        <v>80</v>
      </c>
      <c r="F138" s="115">
        <f>SUM(F139:F150)</f>
        <v>219961440</v>
      </c>
      <c r="H138" s="396"/>
      <c r="I138" s="396"/>
      <c r="J138" s="75"/>
      <c r="K138" s="434"/>
      <c r="L138" s="21"/>
      <c r="M138" s="21"/>
      <c r="N138" s="21"/>
    </row>
    <row r="139" spans="1:14" ht="12" customHeight="1" x14ac:dyDescent="0.2">
      <c r="A139" s="63" t="s">
        <v>480</v>
      </c>
      <c r="B139" s="69">
        <v>1120</v>
      </c>
      <c r="C139" s="65">
        <v>10701</v>
      </c>
      <c r="D139" s="70"/>
      <c r="E139" s="39" t="s">
        <v>81</v>
      </c>
      <c r="F139" s="503">
        <v>15000000</v>
      </c>
      <c r="J139" s="340" t="s">
        <v>708</v>
      </c>
    </row>
    <row r="140" spans="1:14" ht="12" customHeight="1" x14ac:dyDescent="0.2">
      <c r="A140" s="63" t="s">
        <v>480</v>
      </c>
      <c r="B140" s="69" t="s">
        <v>105</v>
      </c>
      <c r="C140" s="65">
        <v>10702</v>
      </c>
      <c r="D140" s="70"/>
      <c r="E140" s="39" t="s">
        <v>82</v>
      </c>
      <c r="F140" s="503">
        <v>5000000</v>
      </c>
      <c r="J140" s="340" t="s">
        <v>708</v>
      </c>
    </row>
    <row r="141" spans="1:14" ht="12" customHeight="1" x14ac:dyDescent="0.2">
      <c r="A141" s="63" t="s">
        <v>482</v>
      </c>
      <c r="B141" s="69">
        <v>1120</v>
      </c>
      <c r="C141" s="65">
        <v>10701</v>
      </c>
      <c r="D141" s="70"/>
      <c r="E141" s="39" t="s">
        <v>81</v>
      </c>
      <c r="F141" s="503">
        <f>25000000+4250000</f>
        <v>29250000</v>
      </c>
      <c r="J141" s="505" t="s">
        <v>712</v>
      </c>
    </row>
    <row r="142" spans="1:14" ht="12" hidden="1" customHeight="1" x14ac:dyDescent="0.2">
      <c r="A142" s="63" t="s">
        <v>562</v>
      </c>
      <c r="B142" s="69">
        <v>1120</v>
      </c>
      <c r="C142" s="65">
        <v>10701</v>
      </c>
      <c r="D142" s="70"/>
      <c r="E142" s="39" t="s">
        <v>81</v>
      </c>
      <c r="F142" s="503">
        <v>0</v>
      </c>
      <c r="J142" s="435"/>
    </row>
    <row r="143" spans="1:14" ht="12" hidden="1" customHeight="1" x14ac:dyDescent="0.2">
      <c r="A143" s="63" t="s">
        <v>593</v>
      </c>
      <c r="B143" s="69" t="s">
        <v>105</v>
      </c>
      <c r="C143" s="65">
        <v>10701</v>
      </c>
      <c r="D143" s="70"/>
      <c r="E143" s="39" t="s">
        <v>81</v>
      </c>
      <c r="F143" s="503">
        <v>0</v>
      </c>
      <c r="H143" s="396">
        <f>-2065000-345000-66667</f>
        <v>-2476667</v>
      </c>
      <c r="I143" s="396">
        <f>+F143+H143</f>
        <v>-2476667</v>
      </c>
      <c r="J143" s="340"/>
    </row>
    <row r="144" spans="1:14" ht="12" hidden="1" customHeight="1" x14ac:dyDescent="0.2">
      <c r="A144" s="63" t="s">
        <v>593</v>
      </c>
      <c r="B144" s="69" t="s">
        <v>105</v>
      </c>
      <c r="C144" s="65">
        <v>10702</v>
      </c>
      <c r="D144" s="70"/>
      <c r="E144" s="39" t="s">
        <v>82</v>
      </c>
      <c r="F144" s="503">
        <v>0</v>
      </c>
      <c r="H144" s="396">
        <v>0</v>
      </c>
      <c r="I144" s="396">
        <f>+F144+H144</f>
        <v>0</v>
      </c>
      <c r="J144" s="340"/>
    </row>
    <row r="145" spans="1:14" s="130" customFormat="1" ht="12" customHeight="1" x14ac:dyDescent="0.2">
      <c r="A145" s="63" t="s">
        <v>485</v>
      </c>
      <c r="B145" s="69" t="s">
        <v>105</v>
      </c>
      <c r="C145" s="65">
        <v>10701</v>
      </c>
      <c r="D145" s="70"/>
      <c r="E145" s="39" t="s">
        <v>81</v>
      </c>
      <c r="F145" s="503">
        <v>4000000</v>
      </c>
      <c r="H145" s="396">
        <v>-10000000</v>
      </c>
      <c r="I145" s="396">
        <f>+F145+H145</f>
        <v>-6000000</v>
      </c>
      <c r="J145" s="124" t="s">
        <v>644</v>
      </c>
      <c r="K145" s="434"/>
      <c r="L145" s="21"/>
      <c r="M145" s="21"/>
      <c r="N145" s="21"/>
    </row>
    <row r="146" spans="1:14" s="130" customFormat="1" ht="12" customHeight="1" x14ac:dyDescent="0.2">
      <c r="A146" s="63" t="s">
        <v>652</v>
      </c>
      <c r="B146" s="69">
        <v>1120</v>
      </c>
      <c r="C146" s="65">
        <v>10701</v>
      </c>
      <c r="D146" s="70"/>
      <c r="E146" s="39" t="s">
        <v>81</v>
      </c>
      <c r="F146" s="503">
        <v>56392000</v>
      </c>
      <c r="H146" s="396"/>
      <c r="I146" s="396"/>
      <c r="J146" s="435" t="s">
        <v>714</v>
      </c>
      <c r="K146" s="434"/>
      <c r="L146" s="21"/>
      <c r="M146" s="21"/>
      <c r="N146" s="21"/>
    </row>
    <row r="147" spans="1:14" ht="12" hidden="1" customHeight="1" x14ac:dyDescent="0.2">
      <c r="A147" s="93" t="s">
        <v>481</v>
      </c>
      <c r="B147" s="34" t="s">
        <v>105</v>
      </c>
      <c r="C147" s="85">
        <v>10701</v>
      </c>
      <c r="D147" s="85"/>
      <c r="E147" s="164" t="s">
        <v>81</v>
      </c>
      <c r="F147" s="298">
        <v>0</v>
      </c>
      <c r="J147" s="154"/>
    </row>
    <row r="148" spans="1:14" ht="12" customHeight="1" thickBot="1" x14ac:dyDescent="0.25">
      <c r="A148" s="105" t="s">
        <v>483</v>
      </c>
      <c r="B148" s="142" t="s">
        <v>105</v>
      </c>
      <c r="C148" s="142">
        <v>10701</v>
      </c>
      <c r="D148" s="143"/>
      <c r="E148" s="345" t="s">
        <v>81</v>
      </c>
      <c r="F148" s="504">
        <v>110319440</v>
      </c>
      <c r="J148" s="435" t="s">
        <v>714</v>
      </c>
    </row>
    <row r="149" spans="1:14" ht="12" hidden="1" customHeight="1" x14ac:dyDescent="0.2">
      <c r="A149" s="98"/>
      <c r="C149" s="88"/>
      <c r="D149" s="88"/>
      <c r="E149" s="89"/>
      <c r="F149" s="120"/>
      <c r="J149" s="154"/>
    </row>
    <row r="150" spans="1:14" s="130" customFormat="1" ht="12" customHeight="1" x14ac:dyDescent="0.2">
      <c r="A150" s="63"/>
      <c r="B150" s="69" t="s">
        <v>106</v>
      </c>
      <c r="C150" s="70" t="s">
        <v>106</v>
      </c>
      <c r="D150" s="70"/>
      <c r="E150" s="39"/>
      <c r="F150" s="114"/>
      <c r="H150" s="396"/>
      <c r="I150" s="396"/>
      <c r="J150" s="75"/>
      <c r="K150" s="434"/>
      <c r="L150" s="21"/>
      <c r="M150" s="21"/>
      <c r="N150" s="21"/>
    </row>
    <row r="151" spans="1:14" ht="12" customHeight="1" x14ac:dyDescent="0.2">
      <c r="A151" s="549" t="s">
        <v>244</v>
      </c>
      <c r="B151" s="550"/>
      <c r="C151" s="551"/>
      <c r="D151" s="91"/>
      <c r="E151" s="36" t="s">
        <v>84</v>
      </c>
      <c r="F151" s="121">
        <f>SUM(F152:F177)</f>
        <v>338940000</v>
      </c>
      <c r="J151" s="154"/>
    </row>
    <row r="152" spans="1:14" ht="12" customHeight="1" x14ac:dyDescent="0.2">
      <c r="A152" s="63" t="s">
        <v>480</v>
      </c>
      <c r="B152" s="69" t="s">
        <v>105</v>
      </c>
      <c r="C152" s="65">
        <v>10801</v>
      </c>
      <c r="D152" s="70"/>
      <c r="E152" s="39" t="s">
        <v>140</v>
      </c>
      <c r="F152" s="152">
        <f>2100000+2040000+3200000+100000000</f>
        <v>107340000</v>
      </c>
      <c r="J152" s="429" t="s">
        <v>691</v>
      </c>
    </row>
    <row r="153" spans="1:14" ht="12" hidden="1" customHeight="1" x14ac:dyDescent="0.2">
      <c r="A153" s="63" t="s">
        <v>480</v>
      </c>
      <c r="B153" s="69" t="s">
        <v>105</v>
      </c>
      <c r="C153" s="65">
        <v>10804</v>
      </c>
      <c r="D153" s="70"/>
      <c r="E153" s="39" t="s">
        <v>143</v>
      </c>
      <c r="F153" s="152">
        <v>0</v>
      </c>
      <c r="J153" s="341"/>
    </row>
    <row r="154" spans="1:14" ht="12" customHeight="1" x14ac:dyDescent="0.2">
      <c r="A154" s="63" t="s">
        <v>480</v>
      </c>
      <c r="B154" s="69" t="s">
        <v>105</v>
      </c>
      <c r="C154" s="65">
        <v>10805</v>
      </c>
      <c r="D154" s="70"/>
      <c r="E154" s="39" t="s">
        <v>144</v>
      </c>
      <c r="F154" s="152">
        <v>136400000</v>
      </c>
      <c r="J154" s="429" t="s">
        <v>659</v>
      </c>
    </row>
    <row r="155" spans="1:14" ht="12" customHeight="1" x14ac:dyDescent="0.2">
      <c r="A155" s="63" t="s">
        <v>480</v>
      </c>
      <c r="B155" s="69" t="s">
        <v>105</v>
      </c>
      <c r="C155" s="65">
        <v>10806</v>
      </c>
      <c r="D155" s="70"/>
      <c r="E155" s="39" t="s">
        <v>145</v>
      </c>
      <c r="F155" s="152">
        <v>2000000</v>
      </c>
      <c r="J155" s="340" t="s">
        <v>708</v>
      </c>
    </row>
    <row r="156" spans="1:14" ht="12" customHeight="1" x14ac:dyDescent="0.2">
      <c r="A156" s="63" t="s">
        <v>480</v>
      </c>
      <c r="B156" s="69" t="s">
        <v>105</v>
      </c>
      <c r="C156" s="65">
        <v>10807</v>
      </c>
      <c r="D156" s="70"/>
      <c r="E156" s="39" t="s">
        <v>229</v>
      </c>
      <c r="F156" s="152">
        <v>15000000</v>
      </c>
      <c r="J156" s="340" t="s">
        <v>708</v>
      </c>
    </row>
    <row r="157" spans="1:14" ht="12" customHeight="1" x14ac:dyDescent="0.2">
      <c r="A157" s="63" t="s">
        <v>480</v>
      </c>
      <c r="B157" s="69" t="s">
        <v>105</v>
      </c>
      <c r="C157" s="65">
        <v>10808</v>
      </c>
      <c r="D157" s="70"/>
      <c r="E157" s="39" t="s">
        <v>567</v>
      </c>
      <c r="F157" s="152">
        <v>5000000</v>
      </c>
      <c r="J157" s="340" t="s">
        <v>708</v>
      </c>
    </row>
    <row r="158" spans="1:14" ht="12" customHeight="1" x14ac:dyDescent="0.2">
      <c r="A158" s="63" t="s">
        <v>480</v>
      </c>
      <c r="B158" s="69" t="s">
        <v>105</v>
      </c>
      <c r="C158" s="65">
        <v>10899</v>
      </c>
      <c r="D158" s="70"/>
      <c r="E158" s="39" t="s">
        <v>283</v>
      </c>
      <c r="F158" s="152">
        <v>6000000</v>
      </c>
      <c r="J158" s="429" t="s">
        <v>660</v>
      </c>
    </row>
    <row r="159" spans="1:14" ht="12" hidden="1" customHeight="1" x14ac:dyDescent="0.2">
      <c r="A159" s="63" t="s">
        <v>593</v>
      </c>
      <c r="B159" s="69" t="s">
        <v>105</v>
      </c>
      <c r="C159" s="65">
        <v>10801</v>
      </c>
      <c r="D159" s="70"/>
      <c r="E159" s="39" t="s">
        <v>140</v>
      </c>
      <c r="F159" s="152">
        <v>0</v>
      </c>
      <c r="H159" s="396">
        <f>-3893000-75000</f>
        <v>-3968000</v>
      </c>
      <c r="I159" s="396">
        <f t="shared" ref="I159:I165" si="0">+F159+H159</f>
        <v>-3968000</v>
      </c>
      <c r="J159" s="429"/>
    </row>
    <row r="160" spans="1:14" s="130" customFormat="1" ht="12" hidden="1" customHeight="1" x14ac:dyDescent="0.2">
      <c r="A160" s="63" t="s">
        <v>593</v>
      </c>
      <c r="B160" s="69" t="s">
        <v>105</v>
      </c>
      <c r="C160" s="65">
        <v>10804</v>
      </c>
      <c r="D160" s="70"/>
      <c r="E160" s="39" t="s">
        <v>143</v>
      </c>
      <c r="F160" s="152">
        <v>0</v>
      </c>
      <c r="H160" s="396">
        <v>-250000</v>
      </c>
      <c r="I160" s="396">
        <f t="shared" si="0"/>
        <v>-250000</v>
      </c>
      <c r="J160" s="340"/>
      <c r="K160" s="434"/>
      <c r="L160" s="21"/>
      <c r="M160" s="21"/>
      <c r="N160" s="21"/>
    </row>
    <row r="161" spans="1:14" s="130" customFormat="1" ht="12" hidden="1" customHeight="1" x14ac:dyDescent="0.2">
      <c r="A161" s="63" t="s">
        <v>593</v>
      </c>
      <c r="B161" s="69" t="s">
        <v>105</v>
      </c>
      <c r="C161" s="65">
        <v>10805</v>
      </c>
      <c r="D161" s="70"/>
      <c r="E161" s="39" t="s">
        <v>144</v>
      </c>
      <c r="F161" s="152">
        <v>0</v>
      </c>
      <c r="H161" s="396">
        <f>-22103000-200000-3110000-223333</f>
        <v>-25636333</v>
      </c>
      <c r="I161" s="396">
        <f t="shared" si="0"/>
        <v>-25636333</v>
      </c>
      <c r="J161" s="429"/>
      <c r="K161" s="434"/>
      <c r="L161" s="21"/>
      <c r="M161" s="21"/>
      <c r="N161" s="21"/>
    </row>
    <row r="162" spans="1:14" s="130" customFormat="1" ht="12" hidden="1" customHeight="1" x14ac:dyDescent="0.2">
      <c r="A162" s="63" t="s">
        <v>593</v>
      </c>
      <c r="B162" s="69" t="s">
        <v>105</v>
      </c>
      <c r="C162" s="65">
        <v>10806</v>
      </c>
      <c r="D162" s="70"/>
      <c r="E162" s="39" t="s">
        <v>145</v>
      </c>
      <c r="F162" s="152">
        <v>0</v>
      </c>
      <c r="H162" s="396">
        <f>-683000-75000-25000</f>
        <v>-783000</v>
      </c>
      <c r="I162" s="396">
        <f t="shared" si="0"/>
        <v>-783000</v>
      </c>
      <c r="J162" s="340"/>
      <c r="K162" s="434"/>
      <c r="L162" s="21"/>
      <c r="M162" s="21"/>
      <c r="N162" s="21"/>
    </row>
    <row r="163" spans="1:14" s="130" customFormat="1" ht="12" hidden="1" customHeight="1" x14ac:dyDescent="0.2">
      <c r="A163" s="63" t="s">
        <v>593</v>
      </c>
      <c r="B163" s="69" t="s">
        <v>105</v>
      </c>
      <c r="C163" s="65">
        <v>10807</v>
      </c>
      <c r="D163" s="70"/>
      <c r="E163" s="39" t="s">
        <v>229</v>
      </c>
      <c r="F163" s="152">
        <v>0</v>
      </c>
      <c r="H163" s="396">
        <f>-5760000-570000-33333</f>
        <v>-6363333</v>
      </c>
      <c r="I163" s="396">
        <f t="shared" si="0"/>
        <v>-6363333</v>
      </c>
      <c r="J163" s="340"/>
      <c r="K163" s="434"/>
      <c r="L163" s="21"/>
      <c r="M163" s="21"/>
      <c r="N163" s="21"/>
    </row>
    <row r="164" spans="1:14" s="130" customFormat="1" ht="12" hidden="1" customHeight="1" x14ac:dyDescent="0.2">
      <c r="A164" s="63" t="s">
        <v>593</v>
      </c>
      <c r="B164" s="69" t="s">
        <v>105</v>
      </c>
      <c r="C164" s="65">
        <v>10808</v>
      </c>
      <c r="D164" s="70"/>
      <c r="E164" s="39" t="s">
        <v>567</v>
      </c>
      <c r="F164" s="152">
        <v>0</v>
      </c>
      <c r="H164" s="396">
        <f>-3895000-720000-83333</f>
        <v>-4698333</v>
      </c>
      <c r="I164" s="396">
        <f t="shared" si="0"/>
        <v>-4698333</v>
      </c>
      <c r="J164" s="340"/>
      <c r="K164" s="434"/>
      <c r="L164" s="21"/>
      <c r="M164" s="21"/>
      <c r="N164" s="21"/>
    </row>
    <row r="165" spans="1:14" s="130" customFormat="1" ht="12" hidden="1" customHeight="1" x14ac:dyDescent="0.2">
      <c r="A165" s="63" t="s">
        <v>593</v>
      </c>
      <c r="B165" s="69" t="s">
        <v>105</v>
      </c>
      <c r="C165" s="65">
        <v>10899</v>
      </c>
      <c r="D165" s="70"/>
      <c r="E165" s="39" t="s">
        <v>283</v>
      </c>
      <c r="F165" s="152">
        <v>0</v>
      </c>
      <c r="H165" s="396">
        <f>-815000-20000</f>
        <v>-835000</v>
      </c>
      <c r="I165" s="396">
        <f t="shared" si="0"/>
        <v>-835000</v>
      </c>
      <c r="J165" s="429"/>
      <c r="K165" s="434"/>
      <c r="L165" s="21"/>
      <c r="M165" s="21"/>
      <c r="N165" s="21"/>
    </row>
    <row r="166" spans="1:14" s="79" customFormat="1" ht="12" hidden="1" customHeight="1" x14ac:dyDescent="0.2">
      <c r="A166" s="63" t="s">
        <v>486</v>
      </c>
      <c r="B166" s="69" t="s">
        <v>105</v>
      </c>
      <c r="C166" s="65">
        <v>10805</v>
      </c>
      <c r="D166" s="70"/>
      <c r="E166" s="39" t="s">
        <v>144</v>
      </c>
      <c r="F166" s="152">
        <v>0</v>
      </c>
      <c r="G166" s="133"/>
      <c r="H166" s="427"/>
      <c r="I166" s="427"/>
      <c r="J166" s="343"/>
      <c r="K166" s="443"/>
    </row>
    <row r="167" spans="1:14" s="130" customFormat="1" ht="12" hidden="1" customHeight="1" x14ac:dyDescent="0.2">
      <c r="A167" s="63" t="s">
        <v>562</v>
      </c>
      <c r="B167" s="69">
        <v>1120</v>
      </c>
      <c r="C167" s="65">
        <v>10899</v>
      </c>
      <c r="D167" s="70"/>
      <c r="E167" s="39" t="s">
        <v>283</v>
      </c>
      <c r="F167" s="152">
        <v>0</v>
      </c>
      <c r="H167" s="396"/>
      <c r="I167" s="396"/>
      <c r="J167" s="124"/>
      <c r="K167" s="434"/>
      <c r="L167" s="21"/>
      <c r="M167" s="21"/>
      <c r="N167" s="21"/>
    </row>
    <row r="168" spans="1:14" s="130" customFormat="1" ht="12" customHeight="1" x14ac:dyDescent="0.2">
      <c r="A168" s="63" t="s">
        <v>652</v>
      </c>
      <c r="B168" s="69" t="s">
        <v>105</v>
      </c>
      <c r="C168" s="65">
        <v>10808</v>
      </c>
      <c r="D168" s="70"/>
      <c r="E168" s="39" t="s">
        <v>567</v>
      </c>
      <c r="F168" s="152">
        <v>47040000</v>
      </c>
      <c r="H168" s="396"/>
      <c r="I168" s="396"/>
      <c r="J168" s="435" t="s">
        <v>714</v>
      </c>
      <c r="K168" s="434"/>
      <c r="L168" s="21"/>
      <c r="M168" s="21"/>
      <c r="N168" s="21"/>
    </row>
    <row r="169" spans="1:14" ht="12" hidden="1" customHeight="1" x14ac:dyDescent="0.2">
      <c r="A169" s="63" t="s">
        <v>481</v>
      </c>
      <c r="B169" s="69" t="s">
        <v>105</v>
      </c>
      <c r="C169" s="65">
        <v>10801</v>
      </c>
      <c r="D169" s="70"/>
      <c r="E169" s="39" t="s">
        <v>140</v>
      </c>
      <c r="F169" s="152">
        <v>0</v>
      </c>
    </row>
    <row r="170" spans="1:14" ht="12" hidden="1" customHeight="1" x14ac:dyDescent="0.2">
      <c r="A170" s="63" t="s">
        <v>481</v>
      </c>
      <c r="B170" s="69" t="s">
        <v>105</v>
      </c>
      <c r="C170" s="65">
        <v>10804</v>
      </c>
      <c r="D170" s="70"/>
      <c r="E170" s="39" t="s">
        <v>143</v>
      </c>
      <c r="F170" s="152">
        <v>0</v>
      </c>
      <c r="J170" s="154"/>
    </row>
    <row r="171" spans="1:14" ht="12" hidden="1" customHeight="1" x14ac:dyDescent="0.2">
      <c r="A171" s="63" t="s">
        <v>481</v>
      </c>
      <c r="B171" s="69" t="s">
        <v>105</v>
      </c>
      <c r="C171" s="65">
        <v>10805</v>
      </c>
      <c r="D171" s="70"/>
      <c r="E171" s="39" t="s">
        <v>144</v>
      </c>
      <c r="F171" s="152">
        <v>0</v>
      </c>
      <c r="J171" s="124"/>
    </row>
    <row r="172" spans="1:14" ht="12" hidden="1" customHeight="1" x14ac:dyDescent="0.2">
      <c r="A172" s="63" t="s">
        <v>481</v>
      </c>
      <c r="B172" s="69" t="s">
        <v>105</v>
      </c>
      <c r="C172" s="65">
        <v>10806</v>
      </c>
      <c r="D172" s="70"/>
      <c r="E172" s="39" t="s">
        <v>145</v>
      </c>
      <c r="F172" s="152">
        <v>0</v>
      </c>
    </row>
    <row r="173" spans="1:14" ht="12" hidden="1" customHeight="1" x14ac:dyDescent="0.2">
      <c r="A173" s="63" t="s">
        <v>481</v>
      </c>
      <c r="B173" s="69" t="s">
        <v>105</v>
      </c>
      <c r="C173" s="65">
        <v>10807</v>
      </c>
      <c r="D173" s="70"/>
      <c r="E173" s="39" t="s">
        <v>229</v>
      </c>
      <c r="F173" s="152">
        <v>0</v>
      </c>
    </row>
    <row r="174" spans="1:14" ht="12" hidden="1" customHeight="1" x14ac:dyDescent="0.2">
      <c r="A174" s="63" t="s">
        <v>481</v>
      </c>
      <c r="B174" s="69" t="s">
        <v>105</v>
      </c>
      <c r="C174" s="65">
        <v>10808</v>
      </c>
      <c r="D174" s="70"/>
      <c r="E174" s="39" t="s">
        <v>567</v>
      </c>
      <c r="F174" s="152">
        <v>0</v>
      </c>
    </row>
    <row r="175" spans="1:14" ht="12" hidden="1" customHeight="1" x14ac:dyDescent="0.2">
      <c r="A175" s="63" t="s">
        <v>481</v>
      </c>
      <c r="B175" s="69" t="s">
        <v>105</v>
      </c>
      <c r="C175" s="65">
        <v>10899</v>
      </c>
      <c r="D175" s="70"/>
      <c r="E175" s="39" t="s">
        <v>283</v>
      </c>
      <c r="F175" s="152">
        <v>0</v>
      </c>
    </row>
    <row r="176" spans="1:14" ht="12" hidden="1" customHeight="1" x14ac:dyDescent="0.2">
      <c r="A176" s="63" t="s">
        <v>483</v>
      </c>
      <c r="B176" s="69">
        <v>1120</v>
      </c>
      <c r="C176" s="65">
        <v>10804</v>
      </c>
      <c r="D176" s="70"/>
      <c r="E176" s="39" t="s">
        <v>143</v>
      </c>
      <c r="F176" s="152">
        <v>0</v>
      </c>
      <c r="J176" s="124"/>
    </row>
    <row r="177" spans="1:14" ht="12" customHeight="1" x14ac:dyDescent="0.2">
      <c r="A177" s="63" t="s">
        <v>483</v>
      </c>
      <c r="B177" s="69" t="s">
        <v>105</v>
      </c>
      <c r="C177" s="65">
        <v>10808</v>
      </c>
      <c r="D177" s="70"/>
      <c r="E177" s="39" t="s">
        <v>567</v>
      </c>
      <c r="F177" s="152">
        <v>20160000</v>
      </c>
      <c r="J177" s="435" t="s">
        <v>714</v>
      </c>
    </row>
    <row r="178" spans="1:14" s="130" customFormat="1" ht="12" customHeight="1" x14ac:dyDescent="0.2">
      <c r="A178" s="63"/>
      <c r="B178" s="64" t="s">
        <v>106</v>
      </c>
      <c r="C178" s="65" t="s">
        <v>106</v>
      </c>
      <c r="D178" s="65"/>
      <c r="E178" s="66"/>
      <c r="F178" s="114"/>
      <c r="H178" s="396"/>
      <c r="I178" s="396"/>
      <c r="J178" s="75"/>
      <c r="K178" s="434"/>
      <c r="L178" s="21"/>
      <c r="M178" s="21"/>
      <c r="N178" s="21"/>
    </row>
    <row r="179" spans="1:14" s="130" customFormat="1" ht="12" customHeight="1" x14ac:dyDescent="0.2">
      <c r="A179" s="565" t="s">
        <v>246</v>
      </c>
      <c r="B179" s="566"/>
      <c r="C179" s="567"/>
      <c r="D179" s="60"/>
      <c r="E179" s="61" t="s">
        <v>284</v>
      </c>
      <c r="F179" s="115">
        <f>SUM(F180:F187)</f>
        <v>1000000</v>
      </c>
      <c r="H179" s="396"/>
      <c r="I179" s="396"/>
      <c r="J179" s="75"/>
      <c r="K179" s="434"/>
      <c r="L179" s="21"/>
      <c r="M179" s="21"/>
      <c r="N179" s="21"/>
    </row>
    <row r="180" spans="1:14" s="130" customFormat="1" ht="12" customHeight="1" x14ac:dyDescent="0.2">
      <c r="A180" s="63" t="s">
        <v>480</v>
      </c>
      <c r="B180" s="64" t="s">
        <v>105</v>
      </c>
      <c r="C180" s="65">
        <v>19902</v>
      </c>
      <c r="D180" s="65"/>
      <c r="E180" s="66" t="s">
        <v>286</v>
      </c>
      <c r="F180" s="152">
        <v>1000000</v>
      </c>
      <c r="H180" s="396"/>
      <c r="I180" s="396"/>
      <c r="J180" s="340" t="s">
        <v>708</v>
      </c>
      <c r="K180" s="434"/>
      <c r="L180" s="21"/>
      <c r="M180" s="21">
        <f>3000000+736000+13600000+3000000</f>
        <v>20336000</v>
      </c>
      <c r="N180" s="21"/>
    </row>
    <row r="181" spans="1:14" s="130" customFormat="1" ht="12" hidden="1" customHeight="1" x14ac:dyDescent="0.2">
      <c r="A181" s="63" t="s">
        <v>480</v>
      </c>
      <c r="B181" s="64" t="s">
        <v>105</v>
      </c>
      <c r="C181" s="65">
        <v>19905</v>
      </c>
      <c r="D181" s="65"/>
      <c r="E181" s="66" t="s">
        <v>289</v>
      </c>
      <c r="F181" s="113">
        <v>0</v>
      </c>
      <c r="H181" s="396"/>
      <c r="I181" s="396"/>
      <c r="J181" s="341"/>
      <c r="K181" s="434"/>
      <c r="L181" s="21"/>
      <c r="M181" s="21"/>
      <c r="N181" s="21"/>
    </row>
    <row r="182" spans="1:14" s="130" customFormat="1" ht="12" hidden="1" customHeight="1" x14ac:dyDescent="0.2">
      <c r="A182" s="63" t="s">
        <v>593</v>
      </c>
      <c r="B182" s="64" t="s">
        <v>105</v>
      </c>
      <c r="C182" s="65">
        <v>19902</v>
      </c>
      <c r="D182" s="65"/>
      <c r="E182" s="66" t="s">
        <v>286</v>
      </c>
      <c r="F182" s="113">
        <v>0</v>
      </c>
      <c r="H182" s="396">
        <v>0</v>
      </c>
      <c r="I182" s="396">
        <f>+F182+H182</f>
        <v>0</v>
      </c>
      <c r="J182" s="340"/>
      <c r="K182" s="434"/>
      <c r="L182" s="21"/>
      <c r="M182" s="21"/>
      <c r="N182" s="21"/>
    </row>
    <row r="183" spans="1:14" s="130" customFormat="1" ht="12" hidden="1" customHeight="1" x14ac:dyDescent="0.2">
      <c r="A183" s="63" t="s">
        <v>593</v>
      </c>
      <c r="B183" s="64" t="s">
        <v>105</v>
      </c>
      <c r="C183" s="65">
        <v>19905</v>
      </c>
      <c r="D183" s="65"/>
      <c r="E183" s="66" t="s">
        <v>289</v>
      </c>
      <c r="F183" s="113">
        <v>0</v>
      </c>
      <c r="H183" s="396">
        <v>0</v>
      </c>
      <c r="I183" s="396">
        <f>+F183+H183</f>
        <v>0</v>
      </c>
      <c r="J183" s="160"/>
      <c r="K183" s="434"/>
      <c r="L183" s="21"/>
      <c r="M183" s="21"/>
      <c r="N183" s="21"/>
    </row>
    <row r="184" spans="1:14" s="130" customFormat="1" ht="12" hidden="1" customHeight="1" x14ac:dyDescent="0.2">
      <c r="A184" s="63" t="s">
        <v>593</v>
      </c>
      <c r="B184" s="64" t="s">
        <v>105</v>
      </c>
      <c r="C184" s="65">
        <v>19999</v>
      </c>
      <c r="D184" s="65"/>
      <c r="E184" s="66" t="s">
        <v>290</v>
      </c>
      <c r="F184" s="111">
        <v>0</v>
      </c>
      <c r="H184" s="396"/>
      <c r="I184" s="396"/>
      <c r="J184" s="75"/>
      <c r="K184" s="434"/>
      <c r="L184" s="21"/>
      <c r="M184" s="21"/>
      <c r="N184" s="21"/>
    </row>
    <row r="185" spans="1:14" s="130" customFormat="1" ht="12" hidden="1" customHeight="1" x14ac:dyDescent="0.2">
      <c r="A185" s="63" t="s">
        <v>481</v>
      </c>
      <c r="B185" s="64" t="s">
        <v>105</v>
      </c>
      <c r="C185" s="65">
        <v>19902</v>
      </c>
      <c r="D185" s="65"/>
      <c r="E185" s="66" t="s">
        <v>286</v>
      </c>
      <c r="F185" s="111">
        <v>0</v>
      </c>
      <c r="H185" s="396"/>
      <c r="I185" s="396"/>
      <c r="J185" s="75"/>
      <c r="K185" s="434"/>
      <c r="L185" s="21"/>
      <c r="M185" s="21"/>
      <c r="N185" s="21"/>
    </row>
    <row r="186" spans="1:14" s="130" customFormat="1" ht="12" hidden="1" customHeight="1" x14ac:dyDescent="0.2">
      <c r="A186" s="63" t="s">
        <v>481</v>
      </c>
      <c r="B186" s="64" t="s">
        <v>105</v>
      </c>
      <c r="C186" s="65">
        <v>19905</v>
      </c>
      <c r="D186" s="65"/>
      <c r="E186" s="66" t="s">
        <v>289</v>
      </c>
      <c r="F186" s="111">
        <v>0</v>
      </c>
      <c r="H186" s="396"/>
      <c r="I186" s="396"/>
      <c r="J186" s="75"/>
      <c r="K186" s="434"/>
      <c r="L186" s="21"/>
      <c r="M186" s="21"/>
      <c r="N186" s="21"/>
    </row>
    <row r="187" spans="1:14" s="130" customFormat="1" ht="12" customHeight="1" thickBot="1" x14ac:dyDescent="0.25">
      <c r="A187" s="105"/>
      <c r="B187" s="142" t="s">
        <v>106</v>
      </c>
      <c r="C187" s="143" t="s">
        <v>106</v>
      </c>
      <c r="D187" s="143"/>
      <c r="E187" s="107"/>
      <c r="F187" s="144"/>
      <c r="H187" s="396"/>
      <c r="I187" s="396"/>
      <c r="J187" s="75"/>
      <c r="K187" s="434"/>
      <c r="L187" s="21"/>
      <c r="M187" s="21"/>
      <c r="N187" s="21"/>
    </row>
    <row r="188" spans="1:14" s="75" customFormat="1" ht="18" customHeight="1" thickBot="1" x14ac:dyDescent="0.25">
      <c r="A188" s="562">
        <v>2</v>
      </c>
      <c r="B188" s="563"/>
      <c r="C188" s="564"/>
      <c r="D188" s="74"/>
      <c r="E188" s="275" t="s">
        <v>291</v>
      </c>
      <c r="F188" s="276">
        <f>+F190+F207+F214+F245+F254</f>
        <v>492781440</v>
      </c>
      <c r="G188" s="131"/>
      <c r="H188" s="424"/>
      <c r="I188" s="424"/>
      <c r="J188" s="413"/>
      <c r="K188" s="434"/>
      <c r="L188" s="21"/>
      <c r="M188" s="21"/>
      <c r="N188" s="21"/>
    </row>
    <row r="189" spans="1:14" s="130" customFormat="1" ht="12" customHeight="1" x14ac:dyDescent="0.2">
      <c r="A189" s="93"/>
      <c r="B189" s="76" t="s">
        <v>106</v>
      </c>
      <c r="C189" s="77" t="s">
        <v>106</v>
      </c>
      <c r="D189" s="78"/>
      <c r="E189" s="82"/>
      <c r="F189" s="117"/>
      <c r="H189" s="396"/>
      <c r="I189" s="396"/>
      <c r="J189" s="75"/>
      <c r="K189" s="434"/>
      <c r="L189" s="21"/>
      <c r="M189" s="21"/>
      <c r="N189" s="21"/>
    </row>
    <row r="190" spans="1:14" s="75" customFormat="1" ht="12" customHeight="1" x14ac:dyDescent="0.2">
      <c r="A190" s="565" t="s">
        <v>247</v>
      </c>
      <c r="B190" s="566"/>
      <c r="C190" s="567"/>
      <c r="D190" s="60"/>
      <c r="E190" s="61" t="s">
        <v>292</v>
      </c>
      <c r="F190" s="110">
        <f>SUM(F191:F206)</f>
        <v>388000000</v>
      </c>
      <c r="G190" s="131"/>
      <c r="H190" s="424"/>
      <c r="I190" s="424"/>
      <c r="K190" s="434"/>
      <c r="L190" s="21"/>
      <c r="M190" s="21"/>
      <c r="N190" s="21"/>
    </row>
    <row r="191" spans="1:14" s="75" customFormat="1" ht="12" customHeight="1" x14ac:dyDescent="0.2">
      <c r="A191" s="63" t="s">
        <v>480</v>
      </c>
      <c r="B191" s="69" t="s">
        <v>105</v>
      </c>
      <c r="C191" s="65">
        <v>20101</v>
      </c>
      <c r="D191" s="70"/>
      <c r="E191" s="39" t="s">
        <v>293</v>
      </c>
      <c r="F191" s="152">
        <v>30000000</v>
      </c>
      <c r="G191" s="130"/>
      <c r="H191" s="396"/>
      <c r="I191" s="396"/>
      <c r="J191" s="340" t="s">
        <v>708</v>
      </c>
      <c r="K191" s="434"/>
      <c r="L191" s="21"/>
      <c r="M191" s="21"/>
      <c r="N191" s="21"/>
    </row>
    <row r="192" spans="1:14" s="75" customFormat="1" ht="12" customHeight="1" x14ac:dyDescent="0.2">
      <c r="A192" s="63" t="s">
        <v>480</v>
      </c>
      <c r="B192" s="64" t="s">
        <v>105</v>
      </c>
      <c r="C192" s="65">
        <v>20102</v>
      </c>
      <c r="D192" s="65"/>
      <c r="E192" s="66" t="s">
        <v>294</v>
      </c>
      <c r="F192" s="152">
        <v>1000000</v>
      </c>
      <c r="G192" s="130"/>
      <c r="H192" s="396"/>
      <c r="I192" s="396"/>
      <c r="J192" s="340" t="s">
        <v>708</v>
      </c>
      <c r="K192" s="434"/>
      <c r="L192" s="21"/>
      <c r="M192" s="21"/>
      <c r="N192" s="21"/>
    </row>
    <row r="193" spans="1:14" s="75" customFormat="1" ht="12" customHeight="1" x14ac:dyDescent="0.2">
      <c r="A193" s="63" t="s">
        <v>480</v>
      </c>
      <c r="B193" s="64" t="s">
        <v>105</v>
      </c>
      <c r="C193" s="65">
        <v>20104</v>
      </c>
      <c r="D193" s="65"/>
      <c r="E193" s="66" t="s">
        <v>296</v>
      </c>
      <c r="F193" s="152">
        <v>20000000</v>
      </c>
      <c r="G193" s="130"/>
      <c r="H193" s="396"/>
      <c r="I193" s="396"/>
      <c r="J193" s="340" t="s">
        <v>708</v>
      </c>
      <c r="K193" s="434"/>
      <c r="L193" s="21"/>
      <c r="M193" s="21"/>
      <c r="N193" s="21"/>
    </row>
    <row r="194" spans="1:14" s="75" customFormat="1" ht="12" customHeight="1" x14ac:dyDescent="0.2">
      <c r="A194" s="63" t="s">
        <v>480</v>
      </c>
      <c r="B194" s="64" t="s">
        <v>105</v>
      </c>
      <c r="C194" s="65">
        <v>20199</v>
      </c>
      <c r="D194" s="65"/>
      <c r="E194" s="66" t="s">
        <v>297</v>
      </c>
      <c r="F194" s="152">
        <v>1000000</v>
      </c>
      <c r="G194" s="130"/>
      <c r="H194" s="396"/>
      <c r="I194" s="396"/>
      <c r="J194" s="340" t="s">
        <v>708</v>
      </c>
      <c r="K194" s="434"/>
      <c r="L194" s="21"/>
      <c r="M194" s="21"/>
      <c r="N194" s="21"/>
    </row>
    <row r="195" spans="1:14" s="75" customFormat="1" ht="12" customHeight="1" x14ac:dyDescent="0.2">
      <c r="A195" s="63" t="s">
        <v>562</v>
      </c>
      <c r="B195" s="64" t="s">
        <v>105</v>
      </c>
      <c r="C195" s="65">
        <v>20102</v>
      </c>
      <c r="D195" s="65"/>
      <c r="E195" s="66" t="s">
        <v>294</v>
      </c>
      <c r="F195" s="152">
        <v>203099948</v>
      </c>
      <c r="G195" s="130"/>
      <c r="H195" s="396"/>
      <c r="I195" s="396"/>
      <c r="J195" s="435" t="s">
        <v>714</v>
      </c>
      <c r="K195" s="434"/>
      <c r="L195" s="21"/>
      <c r="M195" s="21"/>
      <c r="N195" s="21"/>
    </row>
    <row r="196" spans="1:14" s="130" customFormat="1" ht="12" hidden="1" customHeight="1" x14ac:dyDescent="0.2">
      <c r="A196" s="63" t="s">
        <v>593</v>
      </c>
      <c r="B196" s="64" t="s">
        <v>105</v>
      </c>
      <c r="C196" s="65">
        <v>20101</v>
      </c>
      <c r="D196" s="65"/>
      <c r="E196" s="66" t="s">
        <v>293</v>
      </c>
      <c r="F196" s="152">
        <v>0</v>
      </c>
      <c r="H196" s="396">
        <f>-2540000-25000</f>
        <v>-2565000</v>
      </c>
      <c r="I196" s="396">
        <f>+F196+H196</f>
        <v>-2565000</v>
      </c>
      <c r="J196" s="340"/>
      <c r="K196" s="434"/>
      <c r="L196" s="21"/>
      <c r="M196" s="21"/>
      <c r="N196" s="21"/>
    </row>
    <row r="197" spans="1:14" s="130" customFormat="1" ht="12" hidden="1" customHeight="1" x14ac:dyDescent="0.2">
      <c r="A197" s="63" t="s">
        <v>593</v>
      </c>
      <c r="B197" s="64" t="s">
        <v>105</v>
      </c>
      <c r="C197" s="65">
        <v>20102</v>
      </c>
      <c r="D197" s="65"/>
      <c r="E197" s="66" t="s">
        <v>294</v>
      </c>
      <c r="F197" s="152">
        <v>0</v>
      </c>
      <c r="H197" s="396">
        <f>-244800-30000-8333</f>
        <v>-283133</v>
      </c>
      <c r="I197" s="396">
        <f>+F197+H197</f>
        <v>-283133</v>
      </c>
      <c r="J197" s="340"/>
      <c r="K197" s="434"/>
      <c r="L197" s="21"/>
      <c r="M197" s="21"/>
      <c r="N197" s="21"/>
    </row>
    <row r="198" spans="1:14" s="130" customFormat="1" ht="12" hidden="1" customHeight="1" x14ac:dyDescent="0.2">
      <c r="A198" s="63" t="s">
        <v>593</v>
      </c>
      <c r="B198" s="64" t="s">
        <v>105</v>
      </c>
      <c r="C198" s="65">
        <v>20104</v>
      </c>
      <c r="D198" s="65"/>
      <c r="E198" s="66" t="s">
        <v>296</v>
      </c>
      <c r="F198" s="152">
        <v>0</v>
      </c>
      <c r="H198" s="396">
        <f>-6247400-85000-510000-50000</f>
        <v>-6892400</v>
      </c>
      <c r="I198" s="396">
        <f>+F198+H198</f>
        <v>-6892400</v>
      </c>
      <c r="J198" s="340"/>
      <c r="K198" s="434"/>
      <c r="L198" s="21"/>
      <c r="M198" s="21"/>
      <c r="N198" s="21"/>
    </row>
    <row r="199" spans="1:14" s="130" customFormat="1" ht="12" hidden="1" customHeight="1" x14ac:dyDescent="0.2">
      <c r="A199" s="63" t="s">
        <v>593</v>
      </c>
      <c r="B199" s="64" t="s">
        <v>105</v>
      </c>
      <c r="C199" s="65">
        <v>20199</v>
      </c>
      <c r="D199" s="65"/>
      <c r="E199" s="66" t="s">
        <v>297</v>
      </c>
      <c r="F199" s="152">
        <v>0</v>
      </c>
      <c r="H199" s="396">
        <f>-600655-20000</f>
        <v>-620655</v>
      </c>
      <c r="I199" s="396">
        <f>+F199+H199</f>
        <v>-620655</v>
      </c>
      <c r="J199" s="340"/>
      <c r="K199" s="434"/>
      <c r="L199" s="21"/>
      <c r="M199" s="21"/>
      <c r="N199" s="21"/>
    </row>
    <row r="200" spans="1:14" s="75" customFormat="1" ht="12" hidden="1" customHeight="1" x14ac:dyDescent="0.2">
      <c r="A200" s="63" t="s">
        <v>562</v>
      </c>
      <c r="B200" s="69">
        <v>1120</v>
      </c>
      <c r="C200" s="65">
        <v>20101</v>
      </c>
      <c r="D200" s="70"/>
      <c r="E200" s="39" t="s">
        <v>293</v>
      </c>
      <c r="F200" s="152">
        <v>0</v>
      </c>
      <c r="G200" s="130"/>
      <c r="H200" s="396"/>
      <c r="I200" s="396"/>
      <c r="K200" s="434"/>
      <c r="L200" s="21"/>
      <c r="M200" s="21"/>
      <c r="N200" s="21"/>
    </row>
    <row r="201" spans="1:14" s="130" customFormat="1" ht="12" hidden="1" customHeight="1" x14ac:dyDescent="0.2">
      <c r="A201" s="63" t="s">
        <v>562</v>
      </c>
      <c r="B201" s="64">
        <v>1120</v>
      </c>
      <c r="C201" s="65">
        <v>20199</v>
      </c>
      <c r="D201" s="65"/>
      <c r="E201" s="66" t="s">
        <v>297</v>
      </c>
      <c r="F201" s="152">
        <v>0</v>
      </c>
      <c r="H201" s="396"/>
      <c r="I201" s="396"/>
      <c r="J201" s="75"/>
      <c r="K201" s="434"/>
      <c r="L201" s="21"/>
      <c r="M201" s="21"/>
      <c r="N201" s="21"/>
    </row>
    <row r="202" spans="1:14" s="75" customFormat="1" ht="12" hidden="1" customHeight="1" x14ac:dyDescent="0.2">
      <c r="A202" s="63" t="s">
        <v>481</v>
      </c>
      <c r="B202" s="64" t="s">
        <v>105</v>
      </c>
      <c r="C202" s="65">
        <v>20102</v>
      </c>
      <c r="D202" s="65"/>
      <c r="E202" s="66" t="s">
        <v>294</v>
      </c>
      <c r="F202" s="152">
        <v>0</v>
      </c>
      <c r="G202" s="130"/>
      <c r="H202" s="396"/>
      <c r="I202" s="396"/>
      <c r="K202" s="434"/>
      <c r="L202" s="21"/>
      <c r="M202" s="21"/>
      <c r="N202" s="21"/>
    </row>
    <row r="203" spans="1:14" s="75" customFormat="1" ht="12" hidden="1" customHeight="1" x14ac:dyDescent="0.2">
      <c r="A203" s="63" t="s">
        <v>481</v>
      </c>
      <c r="B203" s="64" t="s">
        <v>105</v>
      </c>
      <c r="C203" s="65">
        <v>20104</v>
      </c>
      <c r="D203" s="65"/>
      <c r="E203" s="66" t="s">
        <v>296</v>
      </c>
      <c r="F203" s="152">
        <v>0</v>
      </c>
      <c r="G203" s="130"/>
      <c r="H203" s="396"/>
      <c r="I203" s="396"/>
      <c r="K203" s="434"/>
      <c r="L203" s="21"/>
      <c r="M203" s="21"/>
      <c r="N203" s="21"/>
    </row>
    <row r="204" spans="1:14" s="75" customFormat="1" ht="12" hidden="1" customHeight="1" x14ac:dyDescent="0.2">
      <c r="A204" s="63" t="s">
        <v>481</v>
      </c>
      <c r="B204" s="64" t="s">
        <v>105</v>
      </c>
      <c r="C204" s="65">
        <v>20199</v>
      </c>
      <c r="D204" s="65"/>
      <c r="E204" s="66" t="s">
        <v>297</v>
      </c>
      <c r="F204" s="152">
        <v>0</v>
      </c>
      <c r="G204" s="130"/>
      <c r="H204" s="396"/>
      <c r="I204" s="396"/>
      <c r="K204" s="434"/>
      <c r="L204" s="21"/>
      <c r="M204" s="21"/>
      <c r="N204" s="21"/>
    </row>
    <row r="205" spans="1:14" s="75" customFormat="1" ht="12" customHeight="1" x14ac:dyDescent="0.2">
      <c r="A205" s="63" t="s">
        <v>483</v>
      </c>
      <c r="B205" s="64" t="s">
        <v>105</v>
      </c>
      <c r="C205" s="65">
        <v>20102</v>
      </c>
      <c r="D205" s="65"/>
      <c r="E205" s="66" t="s">
        <v>294</v>
      </c>
      <c r="F205" s="152">
        <v>132900052</v>
      </c>
      <c r="G205" s="130"/>
      <c r="H205" s="396"/>
      <c r="I205" s="396"/>
      <c r="J205" s="435" t="s">
        <v>714</v>
      </c>
      <c r="K205" s="434"/>
      <c r="L205" s="21"/>
      <c r="M205" s="21"/>
      <c r="N205" s="21"/>
    </row>
    <row r="206" spans="1:14" s="130" customFormat="1" ht="12" customHeight="1" x14ac:dyDescent="0.2">
      <c r="A206" s="63"/>
      <c r="B206" s="64" t="s">
        <v>106</v>
      </c>
      <c r="C206" s="65" t="s">
        <v>106</v>
      </c>
      <c r="D206" s="65"/>
      <c r="E206" s="66"/>
      <c r="F206" s="114"/>
      <c r="H206" s="396"/>
      <c r="I206" s="396"/>
      <c r="J206" s="75"/>
      <c r="K206" s="434"/>
      <c r="L206" s="21"/>
      <c r="M206" s="21"/>
      <c r="N206" s="21"/>
    </row>
    <row r="207" spans="1:14" s="130" customFormat="1" ht="12" customHeight="1" x14ac:dyDescent="0.2">
      <c r="A207" s="565" t="s">
        <v>248</v>
      </c>
      <c r="B207" s="566"/>
      <c r="C207" s="567"/>
      <c r="D207" s="60"/>
      <c r="E207" s="61" t="s">
        <v>168</v>
      </c>
      <c r="F207" s="115">
        <f>SUM(F208:F213)</f>
        <v>26328000</v>
      </c>
      <c r="H207" s="396"/>
      <c r="I207" s="396"/>
      <c r="J207" s="75"/>
      <c r="K207" s="434"/>
      <c r="L207" s="21"/>
      <c r="M207" s="21"/>
      <c r="N207" s="21"/>
    </row>
    <row r="208" spans="1:14" s="130" customFormat="1" ht="12" customHeight="1" x14ac:dyDescent="0.2">
      <c r="A208" s="63" t="s">
        <v>480</v>
      </c>
      <c r="B208" s="69" t="s">
        <v>105</v>
      </c>
      <c r="C208" s="65">
        <v>20203</v>
      </c>
      <c r="D208" s="70"/>
      <c r="E208" s="39" t="s">
        <v>171</v>
      </c>
      <c r="F208" s="152">
        <v>20000000</v>
      </c>
      <c r="H208" s="396"/>
      <c r="I208" s="396"/>
      <c r="J208" s="340" t="s">
        <v>708</v>
      </c>
      <c r="K208" s="434"/>
      <c r="L208" s="21"/>
      <c r="M208" s="21"/>
      <c r="N208" s="21"/>
    </row>
    <row r="209" spans="1:14" s="130" customFormat="1" ht="12" hidden="1" customHeight="1" x14ac:dyDescent="0.2">
      <c r="A209" s="63" t="s">
        <v>480</v>
      </c>
      <c r="B209" s="69" t="s">
        <v>105</v>
      </c>
      <c r="C209" s="65">
        <v>20203</v>
      </c>
      <c r="D209" s="70"/>
      <c r="E209" s="39" t="s">
        <v>171</v>
      </c>
      <c r="F209" s="152">
        <v>0</v>
      </c>
      <c r="H209" s="396"/>
      <c r="I209" s="396"/>
      <c r="J209" s="340"/>
      <c r="K209" s="434"/>
      <c r="L209" s="21"/>
      <c r="M209" s="21"/>
      <c r="N209" s="21"/>
    </row>
    <row r="210" spans="1:14" s="130" customFormat="1" ht="12" customHeight="1" x14ac:dyDescent="0.2">
      <c r="A210" s="63" t="s">
        <v>562</v>
      </c>
      <c r="B210" s="69" t="s">
        <v>105</v>
      </c>
      <c r="C210" s="65">
        <v>20203</v>
      </c>
      <c r="D210" s="70"/>
      <c r="E210" s="39" t="s">
        <v>171</v>
      </c>
      <c r="F210" s="152">
        <v>6328000</v>
      </c>
      <c r="H210" s="396"/>
      <c r="I210" s="396"/>
      <c r="J210" s="435" t="s">
        <v>714</v>
      </c>
      <c r="K210" s="434"/>
      <c r="L210" s="21"/>
      <c r="M210" s="21"/>
      <c r="N210" s="21"/>
    </row>
    <row r="211" spans="1:14" s="130" customFormat="1" ht="12" hidden="1" customHeight="1" x14ac:dyDescent="0.2">
      <c r="A211" s="63" t="s">
        <v>593</v>
      </c>
      <c r="B211" s="64" t="s">
        <v>105</v>
      </c>
      <c r="C211" s="65">
        <v>20203</v>
      </c>
      <c r="D211" s="65"/>
      <c r="E211" s="66" t="s">
        <v>171</v>
      </c>
      <c r="F211" s="113">
        <v>0</v>
      </c>
      <c r="H211" s="396">
        <f>-3507000-2000000-125000-16667</f>
        <v>-5648667</v>
      </c>
      <c r="I211" s="396">
        <f>+F211+H211</f>
        <v>-5648667</v>
      </c>
      <c r="J211" s="340"/>
      <c r="K211" s="434"/>
      <c r="L211" s="21"/>
      <c r="M211" s="21"/>
      <c r="N211" s="21"/>
    </row>
    <row r="212" spans="1:14" s="130" customFormat="1" ht="12" hidden="1" customHeight="1" x14ac:dyDescent="0.2">
      <c r="A212" s="63" t="s">
        <v>652</v>
      </c>
      <c r="B212" s="64" t="s">
        <v>105</v>
      </c>
      <c r="C212" s="65">
        <v>20203</v>
      </c>
      <c r="D212" s="65"/>
      <c r="E212" s="66" t="s">
        <v>171</v>
      </c>
      <c r="F212" s="113">
        <v>0</v>
      </c>
      <c r="H212" s="396"/>
      <c r="I212" s="396"/>
      <c r="J212" s="435"/>
      <c r="K212" s="434"/>
      <c r="L212" s="21"/>
      <c r="M212" s="21"/>
      <c r="N212" s="21"/>
    </row>
    <row r="213" spans="1:14" s="130" customFormat="1" ht="12" customHeight="1" x14ac:dyDescent="0.2">
      <c r="A213" s="63"/>
      <c r="B213" s="64" t="s">
        <v>106</v>
      </c>
      <c r="C213" s="65" t="s">
        <v>106</v>
      </c>
      <c r="D213" s="65"/>
      <c r="E213" s="66"/>
      <c r="F213" s="114"/>
      <c r="H213" s="396"/>
      <c r="I213" s="396"/>
      <c r="J213" s="75"/>
      <c r="K213" s="434"/>
      <c r="L213" s="21"/>
      <c r="M213" s="21"/>
      <c r="N213" s="21"/>
    </row>
    <row r="214" spans="1:14" s="130" customFormat="1" ht="12" customHeight="1" x14ac:dyDescent="0.2">
      <c r="A214" s="565" t="s">
        <v>249</v>
      </c>
      <c r="B214" s="566"/>
      <c r="C214" s="567"/>
      <c r="D214" s="60"/>
      <c r="E214" s="61" t="s">
        <v>39</v>
      </c>
      <c r="F214" s="115">
        <f>SUM(F215:F244)</f>
        <v>15000000</v>
      </c>
      <c r="H214" s="396"/>
      <c r="I214" s="396"/>
      <c r="J214" s="75"/>
      <c r="K214" s="434"/>
      <c r="L214" s="21"/>
      <c r="M214" s="21"/>
      <c r="N214" s="21"/>
    </row>
    <row r="215" spans="1:14" s="130" customFormat="1" ht="12" customHeight="1" x14ac:dyDescent="0.2">
      <c r="A215" s="63" t="s">
        <v>480</v>
      </c>
      <c r="B215" s="64" t="s">
        <v>105</v>
      </c>
      <c r="C215" s="65">
        <v>20301</v>
      </c>
      <c r="D215" s="65"/>
      <c r="E215" s="66" t="s">
        <v>173</v>
      </c>
      <c r="F215" s="152">
        <v>3000000</v>
      </c>
      <c r="H215" s="396"/>
      <c r="I215" s="396"/>
      <c r="J215" s="340" t="s">
        <v>708</v>
      </c>
      <c r="K215" s="434"/>
      <c r="L215" s="21"/>
      <c r="M215" s="21"/>
      <c r="N215" s="21"/>
    </row>
    <row r="216" spans="1:14" s="130" customFormat="1" ht="12" customHeight="1" x14ac:dyDescent="0.2">
      <c r="A216" s="63" t="s">
        <v>480</v>
      </c>
      <c r="B216" s="64" t="s">
        <v>105</v>
      </c>
      <c r="C216" s="65">
        <v>20302</v>
      </c>
      <c r="D216" s="65"/>
      <c r="E216" s="66" t="s">
        <v>98</v>
      </c>
      <c r="F216" s="152">
        <v>1000000</v>
      </c>
      <c r="H216" s="396"/>
      <c r="I216" s="396"/>
      <c r="J216" s="340" t="s">
        <v>708</v>
      </c>
      <c r="K216" s="434"/>
      <c r="L216" s="21"/>
      <c r="M216" s="21"/>
      <c r="N216" s="21"/>
    </row>
    <row r="217" spans="1:14" s="130" customFormat="1" ht="12" customHeight="1" x14ac:dyDescent="0.2">
      <c r="A217" s="63" t="s">
        <v>480</v>
      </c>
      <c r="B217" s="64" t="s">
        <v>105</v>
      </c>
      <c r="C217" s="65">
        <v>20303</v>
      </c>
      <c r="D217" s="65"/>
      <c r="E217" s="66" t="s">
        <v>99</v>
      </c>
      <c r="F217" s="152">
        <v>1000000</v>
      </c>
      <c r="H217" s="396"/>
      <c r="I217" s="396"/>
      <c r="J217" s="340" t="s">
        <v>708</v>
      </c>
      <c r="K217" s="434"/>
      <c r="L217" s="21"/>
      <c r="M217" s="21"/>
      <c r="N217" s="21"/>
    </row>
    <row r="218" spans="1:14" s="130" customFormat="1" ht="12" customHeight="1" x14ac:dyDescent="0.2">
      <c r="A218" s="63" t="s">
        <v>574</v>
      </c>
      <c r="B218" s="64" t="s">
        <v>105</v>
      </c>
      <c r="C218" s="65">
        <v>20304</v>
      </c>
      <c r="D218" s="65"/>
      <c r="E218" s="66" t="s">
        <v>100</v>
      </c>
      <c r="F218" s="152">
        <v>5000000</v>
      </c>
      <c r="H218" s="396"/>
      <c r="I218" s="396"/>
      <c r="J218" s="340" t="s">
        <v>708</v>
      </c>
      <c r="K218" s="434"/>
      <c r="L218" s="21"/>
      <c r="M218" s="21"/>
      <c r="N218" s="21"/>
    </row>
    <row r="219" spans="1:14" s="130" customFormat="1" ht="12" customHeight="1" x14ac:dyDescent="0.2">
      <c r="A219" s="63" t="s">
        <v>574</v>
      </c>
      <c r="B219" s="64" t="s">
        <v>105</v>
      </c>
      <c r="C219" s="65">
        <v>20305</v>
      </c>
      <c r="D219" s="65"/>
      <c r="E219" s="66" t="s">
        <v>101</v>
      </c>
      <c r="F219" s="152">
        <v>1000000</v>
      </c>
      <c r="H219" s="396"/>
      <c r="I219" s="396"/>
      <c r="J219" s="340" t="s">
        <v>708</v>
      </c>
      <c r="K219" s="434"/>
      <c r="L219" s="21"/>
      <c r="M219" s="21"/>
      <c r="N219" s="21"/>
    </row>
    <row r="220" spans="1:14" s="130" customFormat="1" ht="12" customHeight="1" x14ac:dyDescent="0.2">
      <c r="A220" s="63" t="s">
        <v>574</v>
      </c>
      <c r="B220" s="64" t="s">
        <v>105</v>
      </c>
      <c r="C220" s="65">
        <v>20306</v>
      </c>
      <c r="D220" s="65"/>
      <c r="E220" s="66" t="s">
        <v>102</v>
      </c>
      <c r="F220" s="152">
        <v>2000000</v>
      </c>
      <c r="H220" s="396"/>
      <c r="I220" s="396"/>
      <c r="J220" s="340" t="s">
        <v>708</v>
      </c>
      <c r="K220" s="434"/>
      <c r="L220" s="21"/>
      <c r="M220" s="21"/>
      <c r="N220" s="21"/>
    </row>
    <row r="221" spans="1:14" s="130" customFormat="1" ht="12" customHeight="1" x14ac:dyDescent="0.2">
      <c r="A221" s="63" t="s">
        <v>480</v>
      </c>
      <c r="B221" s="64" t="s">
        <v>105</v>
      </c>
      <c r="C221" s="65">
        <v>20399</v>
      </c>
      <c r="D221" s="65"/>
      <c r="E221" s="66" t="s">
        <v>103</v>
      </c>
      <c r="F221" s="152">
        <v>2000000</v>
      </c>
      <c r="H221" s="396"/>
      <c r="I221" s="396"/>
      <c r="J221" s="340" t="s">
        <v>708</v>
      </c>
      <c r="K221" s="434"/>
      <c r="L221" s="21"/>
      <c r="M221" s="21"/>
      <c r="N221" s="21"/>
    </row>
    <row r="222" spans="1:14" s="130" customFormat="1" ht="12" hidden="1" customHeight="1" x14ac:dyDescent="0.2">
      <c r="A222" s="63" t="s">
        <v>593</v>
      </c>
      <c r="B222" s="64" t="s">
        <v>105</v>
      </c>
      <c r="C222" s="65">
        <v>20301</v>
      </c>
      <c r="D222" s="65"/>
      <c r="E222" s="66" t="s">
        <v>173</v>
      </c>
      <c r="F222" s="152">
        <v>0</v>
      </c>
      <c r="H222" s="396">
        <f>-1520000-100000-35000-14167</f>
        <v>-1669167</v>
      </c>
      <c r="I222" s="396">
        <f t="shared" ref="I222:I228" si="1">+F222+H222</f>
        <v>-1669167</v>
      </c>
      <c r="J222" s="340"/>
      <c r="K222" s="434"/>
      <c r="L222" s="21"/>
      <c r="M222" s="21"/>
      <c r="N222" s="21"/>
    </row>
    <row r="223" spans="1:14" s="130" customFormat="1" ht="12" hidden="1" customHeight="1" x14ac:dyDescent="0.2">
      <c r="A223" s="63" t="s">
        <v>593</v>
      </c>
      <c r="B223" s="64" t="s">
        <v>105</v>
      </c>
      <c r="C223" s="65">
        <v>20302</v>
      </c>
      <c r="D223" s="65"/>
      <c r="E223" s="66" t="s">
        <v>98</v>
      </c>
      <c r="F223" s="152">
        <v>0</v>
      </c>
      <c r="H223" s="396">
        <f>-313000-25000-25500</f>
        <v>-363500</v>
      </c>
      <c r="I223" s="396">
        <f t="shared" si="1"/>
        <v>-363500</v>
      </c>
      <c r="J223" s="340"/>
      <c r="K223" s="434"/>
      <c r="L223" s="21"/>
      <c r="M223" s="21"/>
      <c r="N223" s="21"/>
    </row>
    <row r="224" spans="1:14" s="130" customFormat="1" ht="12" hidden="1" customHeight="1" x14ac:dyDescent="0.2">
      <c r="A224" s="63" t="s">
        <v>593</v>
      </c>
      <c r="B224" s="64" t="s">
        <v>105</v>
      </c>
      <c r="C224" s="65">
        <v>20303</v>
      </c>
      <c r="D224" s="65"/>
      <c r="E224" s="66" t="s">
        <v>99</v>
      </c>
      <c r="F224" s="152">
        <v>0</v>
      </c>
      <c r="H224" s="396">
        <v>-906000</v>
      </c>
      <c r="I224" s="396">
        <f t="shared" si="1"/>
        <v>-906000</v>
      </c>
      <c r="J224" s="340"/>
      <c r="K224" s="434"/>
      <c r="L224" s="21"/>
      <c r="M224" s="21"/>
      <c r="N224" s="21"/>
    </row>
    <row r="225" spans="1:14" s="130" customFormat="1" ht="12" hidden="1" customHeight="1" x14ac:dyDescent="0.2">
      <c r="A225" s="63" t="s">
        <v>593</v>
      </c>
      <c r="B225" s="64" t="s">
        <v>105</v>
      </c>
      <c r="C225" s="65">
        <v>20304</v>
      </c>
      <c r="D225" s="65"/>
      <c r="E225" s="66" t="s">
        <v>100</v>
      </c>
      <c r="F225" s="152">
        <v>0</v>
      </c>
      <c r="H225" s="396">
        <f>-2999500-20000-490000-33333</f>
        <v>-3542833</v>
      </c>
      <c r="I225" s="396">
        <f t="shared" si="1"/>
        <v>-3542833</v>
      </c>
      <c r="J225" s="340"/>
      <c r="K225" s="434"/>
      <c r="L225" s="21"/>
      <c r="M225" s="21"/>
      <c r="N225" s="21"/>
    </row>
    <row r="226" spans="1:14" s="130" customFormat="1" ht="12" hidden="1" customHeight="1" x14ac:dyDescent="0.2">
      <c r="A226" s="63" t="s">
        <v>593</v>
      </c>
      <c r="B226" s="64" t="s">
        <v>105</v>
      </c>
      <c r="C226" s="65">
        <v>20305</v>
      </c>
      <c r="D226" s="65"/>
      <c r="E226" s="66" t="s">
        <v>101</v>
      </c>
      <c r="F226" s="152">
        <v>0</v>
      </c>
      <c r="H226" s="396">
        <v>-316000</v>
      </c>
      <c r="I226" s="396">
        <f t="shared" si="1"/>
        <v>-316000</v>
      </c>
      <c r="J226" s="340"/>
      <c r="K226" s="434"/>
      <c r="L226" s="21"/>
      <c r="M226" s="21"/>
      <c r="N226" s="21"/>
    </row>
    <row r="227" spans="1:14" s="130" customFormat="1" ht="12" hidden="1" customHeight="1" x14ac:dyDescent="0.2">
      <c r="A227" s="63" t="s">
        <v>593</v>
      </c>
      <c r="B227" s="64" t="s">
        <v>105</v>
      </c>
      <c r="C227" s="65">
        <v>20306</v>
      </c>
      <c r="D227" s="65"/>
      <c r="E227" s="66" t="s">
        <v>102</v>
      </c>
      <c r="F227" s="152">
        <v>0</v>
      </c>
      <c r="H227" s="396">
        <f>-713800-75000-15000-78333</f>
        <v>-882133</v>
      </c>
      <c r="I227" s="396">
        <f t="shared" si="1"/>
        <v>-882133</v>
      </c>
      <c r="J227" s="340"/>
      <c r="K227" s="434"/>
      <c r="L227" s="21"/>
      <c r="M227" s="21"/>
      <c r="N227" s="21"/>
    </row>
    <row r="228" spans="1:14" s="130" customFormat="1" ht="12" hidden="1" customHeight="1" x14ac:dyDescent="0.2">
      <c r="A228" s="63" t="s">
        <v>593</v>
      </c>
      <c r="B228" s="64" t="s">
        <v>105</v>
      </c>
      <c r="C228" s="65">
        <v>20399</v>
      </c>
      <c r="D228" s="65"/>
      <c r="E228" s="66" t="s">
        <v>103</v>
      </c>
      <c r="F228" s="152">
        <v>0</v>
      </c>
      <c r="H228" s="396">
        <f>-1178000-30000</f>
        <v>-1208000</v>
      </c>
      <c r="I228" s="396">
        <f t="shared" si="1"/>
        <v>-1208000</v>
      </c>
      <c r="J228" s="340"/>
      <c r="K228" s="434"/>
      <c r="L228" s="21"/>
      <c r="M228" s="21"/>
      <c r="N228" s="21"/>
    </row>
    <row r="229" spans="1:14" s="130" customFormat="1" ht="12" hidden="1" customHeight="1" x14ac:dyDescent="0.2">
      <c r="A229" s="98" t="s">
        <v>562</v>
      </c>
      <c r="B229" s="2" t="s">
        <v>105</v>
      </c>
      <c r="C229" s="347">
        <v>20301</v>
      </c>
      <c r="D229" s="347"/>
      <c r="E229" s="348" t="s">
        <v>173</v>
      </c>
      <c r="F229" s="120">
        <v>0</v>
      </c>
      <c r="H229" s="396"/>
      <c r="I229" s="396"/>
      <c r="J229" s="75"/>
      <c r="K229" s="434"/>
      <c r="L229" s="21"/>
      <c r="M229" s="21"/>
      <c r="N229" s="21"/>
    </row>
    <row r="230" spans="1:14" s="130" customFormat="1" ht="12" hidden="1" customHeight="1" x14ac:dyDescent="0.2">
      <c r="A230" s="98" t="s">
        <v>562</v>
      </c>
      <c r="B230" s="2" t="s">
        <v>105</v>
      </c>
      <c r="C230" s="347">
        <v>20302</v>
      </c>
      <c r="D230" s="347"/>
      <c r="E230" s="348" t="s">
        <v>98</v>
      </c>
      <c r="F230" s="120">
        <v>0</v>
      </c>
      <c r="H230" s="396"/>
      <c r="I230" s="396"/>
      <c r="J230" s="75"/>
      <c r="K230" s="434"/>
      <c r="L230" s="21"/>
      <c r="M230" s="21"/>
      <c r="N230" s="21"/>
    </row>
    <row r="231" spans="1:14" s="130" customFormat="1" ht="12" hidden="1" customHeight="1" x14ac:dyDescent="0.2">
      <c r="A231" s="98" t="s">
        <v>562</v>
      </c>
      <c r="B231" s="2" t="s">
        <v>105</v>
      </c>
      <c r="C231" s="347">
        <v>20303</v>
      </c>
      <c r="D231" s="347"/>
      <c r="E231" s="348" t="s">
        <v>99</v>
      </c>
      <c r="F231" s="120">
        <v>0</v>
      </c>
      <c r="H231" s="396"/>
      <c r="I231" s="396"/>
      <c r="J231" s="75"/>
      <c r="K231" s="434"/>
      <c r="L231" s="21"/>
      <c r="M231" s="21"/>
      <c r="N231" s="21"/>
    </row>
    <row r="232" spans="1:14" s="130" customFormat="1" ht="12" hidden="1" customHeight="1" x14ac:dyDescent="0.2">
      <c r="A232" s="98" t="s">
        <v>562</v>
      </c>
      <c r="B232" s="2" t="s">
        <v>105</v>
      </c>
      <c r="C232" s="347">
        <v>20304</v>
      </c>
      <c r="D232" s="347"/>
      <c r="E232" s="348" t="s">
        <v>100</v>
      </c>
      <c r="F232" s="120">
        <v>0</v>
      </c>
      <c r="H232" s="396"/>
      <c r="I232" s="396"/>
      <c r="J232" s="75"/>
      <c r="K232" s="434"/>
      <c r="L232" s="21"/>
      <c r="M232" s="21"/>
      <c r="N232" s="21"/>
    </row>
    <row r="233" spans="1:14" s="130" customFormat="1" ht="12" hidden="1" customHeight="1" x14ac:dyDescent="0.2">
      <c r="A233" s="98" t="s">
        <v>562</v>
      </c>
      <c r="B233" s="2" t="s">
        <v>105</v>
      </c>
      <c r="C233" s="347">
        <v>20305</v>
      </c>
      <c r="D233" s="347"/>
      <c r="E233" s="348" t="s">
        <v>101</v>
      </c>
      <c r="F233" s="120">
        <v>0</v>
      </c>
      <c r="H233" s="396"/>
      <c r="I233" s="396"/>
      <c r="J233" s="75"/>
      <c r="K233" s="434"/>
      <c r="L233" s="21"/>
      <c r="M233" s="21"/>
      <c r="N233" s="21"/>
    </row>
    <row r="234" spans="1:14" s="130" customFormat="1" ht="12" hidden="1" customHeight="1" x14ac:dyDescent="0.2">
      <c r="A234" s="98" t="s">
        <v>562</v>
      </c>
      <c r="B234" s="2" t="s">
        <v>105</v>
      </c>
      <c r="C234" s="347">
        <v>20306</v>
      </c>
      <c r="D234" s="347"/>
      <c r="E234" s="348" t="s">
        <v>102</v>
      </c>
      <c r="F234" s="120">
        <v>0</v>
      </c>
      <c r="H234" s="396"/>
      <c r="I234" s="396"/>
      <c r="J234" s="75"/>
      <c r="K234" s="434"/>
      <c r="L234" s="21"/>
      <c r="M234" s="21"/>
      <c r="N234" s="21"/>
    </row>
    <row r="235" spans="1:14" s="130" customFormat="1" ht="12" hidden="1" customHeight="1" x14ac:dyDescent="0.2">
      <c r="A235" s="98" t="s">
        <v>562</v>
      </c>
      <c r="B235" s="2" t="s">
        <v>105</v>
      </c>
      <c r="C235" s="347">
        <v>20399</v>
      </c>
      <c r="D235" s="347"/>
      <c r="E235" s="348" t="s">
        <v>103</v>
      </c>
      <c r="F235" s="120">
        <v>0</v>
      </c>
      <c r="H235" s="396"/>
      <c r="I235" s="396"/>
      <c r="J235" s="75"/>
      <c r="K235" s="434"/>
      <c r="L235" s="21"/>
      <c r="M235" s="21"/>
      <c r="N235" s="21"/>
    </row>
    <row r="236" spans="1:14" s="130" customFormat="1" ht="12" hidden="1" customHeight="1" x14ac:dyDescent="0.2">
      <c r="A236" s="98" t="s">
        <v>481</v>
      </c>
      <c r="B236" s="2" t="s">
        <v>105</v>
      </c>
      <c r="C236" s="347">
        <v>20301</v>
      </c>
      <c r="D236" s="347"/>
      <c r="E236" s="348" t="s">
        <v>173</v>
      </c>
      <c r="F236" s="120">
        <v>0</v>
      </c>
      <c r="H236" s="396"/>
      <c r="I236" s="396"/>
      <c r="J236" s="75"/>
      <c r="K236" s="434"/>
      <c r="L236" s="21"/>
      <c r="M236" s="21"/>
      <c r="N236" s="21"/>
    </row>
    <row r="237" spans="1:14" s="130" customFormat="1" ht="12" hidden="1" customHeight="1" x14ac:dyDescent="0.2">
      <c r="A237" s="98" t="s">
        <v>481</v>
      </c>
      <c r="B237" s="2" t="s">
        <v>105</v>
      </c>
      <c r="C237" s="347">
        <v>20302</v>
      </c>
      <c r="D237" s="347"/>
      <c r="E237" s="348" t="s">
        <v>98</v>
      </c>
      <c r="F237" s="120">
        <v>0</v>
      </c>
      <c r="H237" s="396"/>
      <c r="I237" s="396"/>
      <c r="J237" s="75"/>
      <c r="K237" s="434"/>
      <c r="L237" s="21"/>
      <c r="M237" s="21"/>
      <c r="N237" s="21"/>
    </row>
    <row r="238" spans="1:14" s="130" customFormat="1" ht="12" hidden="1" customHeight="1" x14ac:dyDescent="0.2">
      <c r="A238" s="98" t="s">
        <v>481</v>
      </c>
      <c r="B238" s="2" t="s">
        <v>105</v>
      </c>
      <c r="C238" s="347">
        <v>20303</v>
      </c>
      <c r="D238" s="347"/>
      <c r="E238" s="348" t="s">
        <v>99</v>
      </c>
      <c r="F238" s="120">
        <v>0</v>
      </c>
      <c r="H238" s="396"/>
      <c r="I238" s="396"/>
      <c r="J238" s="75"/>
      <c r="K238" s="434"/>
      <c r="L238" s="21"/>
      <c r="M238" s="21"/>
      <c r="N238" s="21"/>
    </row>
    <row r="239" spans="1:14" s="130" customFormat="1" ht="12" hidden="1" customHeight="1" x14ac:dyDescent="0.2">
      <c r="A239" s="98" t="s">
        <v>481</v>
      </c>
      <c r="B239" s="2" t="s">
        <v>105</v>
      </c>
      <c r="C239" s="347">
        <v>20304</v>
      </c>
      <c r="D239" s="347"/>
      <c r="E239" s="348" t="s">
        <v>100</v>
      </c>
      <c r="F239" s="120">
        <v>0</v>
      </c>
      <c r="H239" s="396"/>
      <c r="I239" s="396"/>
      <c r="J239" s="75"/>
      <c r="K239" s="434"/>
      <c r="L239" s="21"/>
      <c r="M239" s="21"/>
      <c r="N239" s="21"/>
    </row>
    <row r="240" spans="1:14" s="130" customFormat="1" ht="12" hidden="1" customHeight="1" x14ac:dyDescent="0.2">
      <c r="A240" s="98" t="s">
        <v>481</v>
      </c>
      <c r="B240" s="2" t="s">
        <v>105</v>
      </c>
      <c r="C240" s="347">
        <v>20305</v>
      </c>
      <c r="D240" s="347"/>
      <c r="E240" s="348" t="s">
        <v>101</v>
      </c>
      <c r="F240" s="120">
        <v>0</v>
      </c>
      <c r="H240" s="396"/>
      <c r="I240" s="396"/>
      <c r="J240" s="75"/>
      <c r="K240" s="434"/>
      <c r="L240" s="21"/>
      <c r="M240" s="21"/>
      <c r="N240" s="21"/>
    </row>
    <row r="241" spans="1:14" s="130" customFormat="1" ht="12" hidden="1" customHeight="1" x14ac:dyDescent="0.2">
      <c r="A241" s="98" t="s">
        <v>481</v>
      </c>
      <c r="B241" s="2" t="s">
        <v>105</v>
      </c>
      <c r="C241" s="347">
        <v>20306</v>
      </c>
      <c r="D241" s="347"/>
      <c r="E241" s="348" t="s">
        <v>102</v>
      </c>
      <c r="F241" s="120">
        <v>0</v>
      </c>
      <c r="H241" s="396"/>
      <c r="I241" s="396"/>
      <c r="J241" s="75"/>
      <c r="K241" s="434"/>
      <c r="L241" s="21"/>
      <c r="M241" s="21"/>
      <c r="N241" s="21"/>
    </row>
    <row r="242" spans="1:14" s="130" customFormat="1" ht="12" hidden="1" customHeight="1" x14ac:dyDescent="0.2">
      <c r="A242" s="98" t="s">
        <v>481</v>
      </c>
      <c r="B242" s="2" t="s">
        <v>105</v>
      </c>
      <c r="C242" s="347">
        <v>20399</v>
      </c>
      <c r="D242" s="347"/>
      <c r="E242" s="348" t="s">
        <v>103</v>
      </c>
      <c r="F242" s="120">
        <v>0</v>
      </c>
      <c r="H242" s="396"/>
      <c r="I242" s="396"/>
      <c r="J242" s="75"/>
      <c r="K242" s="434"/>
      <c r="L242" s="21"/>
      <c r="M242" s="21"/>
      <c r="N242" s="21"/>
    </row>
    <row r="243" spans="1:14" s="130" customFormat="1" ht="12" hidden="1" customHeight="1" x14ac:dyDescent="0.2">
      <c r="A243" s="98"/>
      <c r="B243" s="2"/>
      <c r="C243" s="347"/>
      <c r="D243" s="347"/>
      <c r="E243" s="348"/>
      <c r="F243" s="120"/>
      <c r="H243" s="396"/>
      <c r="I243" s="396"/>
      <c r="J243" s="75"/>
      <c r="K243" s="434"/>
      <c r="L243" s="21"/>
      <c r="M243" s="21"/>
      <c r="N243" s="21"/>
    </row>
    <row r="244" spans="1:14" s="130" customFormat="1" ht="12" customHeight="1" x14ac:dyDescent="0.2">
      <c r="A244" s="63"/>
      <c r="B244" s="64" t="s">
        <v>106</v>
      </c>
      <c r="C244" s="65" t="s">
        <v>106</v>
      </c>
      <c r="D244" s="65"/>
      <c r="E244" s="66"/>
      <c r="F244" s="114"/>
      <c r="H244" s="396"/>
      <c r="I244" s="396"/>
      <c r="J244" s="75"/>
      <c r="K244" s="434"/>
      <c r="L244" s="21"/>
      <c r="M244" s="21"/>
      <c r="N244" s="21"/>
    </row>
    <row r="245" spans="1:14" s="130" customFormat="1" ht="12" customHeight="1" x14ac:dyDescent="0.2">
      <c r="A245" s="568" t="s">
        <v>250</v>
      </c>
      <c r="B245" s="569"/>
      <c r="C245" s="570"/>
      <c r="D245" s="78"/>
      <c r="E245" s="82" t="s">
        <v>115</v>
      </c>
      <c r="F245" s="121">
        <f>SUM(F246:F252)</f>
        <v>14000000</v>
      </c>
      <c r="H245" s="396"/>
      <c r="I245" s="396"/>
      <c r="J245" s="75"/>
      <c r="K245" s="434"/>
      <c r="L245" s="21"/>
      <c r="M245" s="21"/>
      <c r="N245" s="21"/>
    </row>
    <row r="246" spans="1:14" s="130" customFormat="1" ht="12.75" x14ac:dyDescent="0.2">
      <c r="A246" s="63" t="s">
        <v>480</v>
      </c>
      <c r="B246" s="64" t="s">
        <v>105</v>
      </c>
      <c r="C246" s="65">
        <v>20401</v>
      </c>
      <c r="D246" s="65"/>
      <c r="E246" s="66" t="s">
        <v>116</v>
      </c>
      <c r="F246" s="152">
        <v>2000000</v>
      </c>
      <c r="H246" s="396"/>
      <c r="I246" s="396"/>
      <c r="J246" s="340" t="s">
        <v>706</v>
      </c>
      <c r="K246" s="434"/>
      <c r="L246" s="21"/>
      <c r="M246" s="21"/>
      <c r="N246" s="21"/>
    </row>
    <row r="247" spans="1:14" s="130" customFormat="1" ht="12.75" x14ac:dyDescent="0.2">
      <c r="A247" s="63" t="s">
        <v>480</v>
      </c>
      <c r="B247" s="64" t="s">
        <v>105</v>
      </c>
      <c r="C247" s="65">
        <v>20402</v>
      </c>
      <c r="D247" s="65"/>
      <c r="E247" s="66" t="s">
        <v>117</v>
      </c>
      <c r="F247" s="152">
        <f>2000000+10000000</f>
        <v>12000000</v>
      </c>
      <c r="H247" s="396"/>
      <c r="I247" s="396"/>
      <c r="J247" s="340" t="s">
        <v>709</v>
      </c>
      <c r="K247" s="434"/>
      <c r="L247" s="21"/>
      <c r="M247" s="21"/>
      <c r="N247" s="21"/>
    </row>
    <row r="248" spans="1:14" s="130" customFormat="1" ht="12" hidden="1" customHeight="1" x14ac:dyDescent="0.2">
      <c r="A248" s="63" t="s">
        <v>480</v>
      </c>
      <c r="B248" s="64" t="s">
        <v>105</v>
      </c>
      <c r="C248" s="65">
        <v>20402</v>
      </c>
      <c r="D248" s="65"/>
      <c r="E248" s="66" t="s">
        <v>117</v>
      </c>
      <c r="F248" s="113">
        <v>0</v>
      </c>
      <c r="H248" s="396"/>
      <c r="I248" s="396"/>
      <c r="J248" s="341"/>
      <c r="K248" s="434"/>
      <c r="L248" s="21"/>
      <c r="M248" s="21"/>
      <c r="N248" s="21"/>
    </row>
    <row r="249" spans="1:14" s="130" customFormat="1" ht="12" hidden="1" customHeight="1" x14ac:dyDescent="0.2">
      <c r="A249" s="63" t="s">
        <v>593</v>
      </c>
      <c r="B249" s="64" t="s">
        <v>105</v>
      </c>
      <c r="C249" s="65">
        <v>20401</v>
      </c>
      <c r="D249" s="65"/>
      <c r="E249" s="66" t="s">
        <v>116</v>
      </c>
      <c r="F249" s="152">
        <v>0</v>
      </c>
      <c r="H249" s="396">
        <f>-864535-60000-40000</f>
        <v>-964535</v>
      </c>
      <c r="I249" s="396">
        <f>+F249+H249</f>
        <v>-964535</v>
      </c>
      <c r="J249" s="340"/>
      <c r="K249" s="434"/>
      <c r="L249" s="21"/>
      <c r="M249" s="21"/>
      <c r="N249" s="21"/>
    </row>
    <row r="250" spans="1:14" s="130" customFormat="1" ht="12" hidden="1" customHeight="1" x14ac:dyDescent="0.2">
      <c r="A250" s="63" t="s">
        <v>593</v>
      </c>
      <c r="B250" s="64" t="s">
        <v>105</v>
      </c>
      <c r="C250" s="65">
        <v>20402</v>
      </c>
      <c r="D250" s="65"/>
      <c r="E250" s="66" t="s">
        <v>117</v>
      </c>
      <c r="F250" s="113">
        <v>0</v>
      </c>
      <c r="H250" s="396">
        <f>-4973000-100000-920000-163333</f>
        <v>-6156333</v>
      </c>
      <c r="I250" s="396">
        <f>+F250+H250</f>
        <v>-6156333</v>
      </c>
      <c r="J250" s="429"/>
      <c r="K250" s="434"/>
      <c r="L250" s="21"/>
      <c r="M250" s="21"/>
      <c r="N250" s="21"/>
    </row>
    <row r="251" spans="1:14" s="130" customFormat="1" ht="12" hidden="1" customHeight="1" x14ac:dyDescent="0.2">
      <c r="A251" s="63" t="s">
        <v>481</v>
      </c>
      <c r="B251" s="64" t="s">
        <v>105</v>
      </c>
      <c r="C251" s="65">
        <v>20401</v>
      </c>
      <c r="D251" s="65"/>
      <c r="E251" s="66" t="s">
        <v>116</v>
      </c>
      <c r="F251" s="113">
        <v>0</v>
      </c>
      <c r="H251" s="396"/>
      <c r="I251" s="396"/>
      <c r="J251" s="75"/>
      <c r="K251" s="434"/>
      <c r="L251" s="21"/>
      <c r="M251" s="21"/>
      <c r="N251" s="21"/>
    </row>
    <row r="252" spans="1:14" s="130" customFormat="1" ht="12" hidden="1" customHeight="1" x14ac:dyDescent="0.2">
      <c r="A252" s="63" t="s">
        <v>481</v>
      </c>
      <c r="B252" s="64" t="s">
        <v>105</v>
      </c>
      <c r="C252" s="65">
        <v>20402</v>
      </c>
      <c r="D252" s="65"/>
      <c r="E252" s="66" t="s">
        <v>117</v>
      </c>
      <c r="F252" s="113">
        <v>0</v>
      </c>
      <c r="H252" s="396"/>
      <c r="I252" s="396"/>
      <c r="J252" s="75"/>
      <c r="K252" s="434"/>
      <c r="L252" s="21"/>
      <c r="M252" s="21"/>
      <c r="N252" s="21"/>
    </row>
    <row r="253" spans="1:14" s="130" customFormat="1" ht="12" customHeight="1" x14ac:dyDescent="0.2">
      <c r="A253" s="63"/>
      <c r="B253" s="64" t="s">
        <v>106</v>
      </c>
      <c r="C253" s="65" t="s">
        <v>106</v>
      </c>
      <c r="D253" s="65"/>
      <c r="E253" s="66"/>
      <c r="F253" s="114"/>
      <c r="H253" s="396"/>
      <c r="I253" s="396"/>
      <c r="J253" s="75"/>
      <c r="K253" s="434"/>
      <c r="L253" s="21"/>
      <c r="M253" s="21"/>
      <c r="N253" s="21"/>
    </row>
    <row r="254" spans="1:14" s="130" customFormat="1" ht="12" customHeight="1" x14ac:dyDescent="0.2">
      <c r="A254" s="565" t="s">
        <v>252</v>
      </c>
      <c r="B254" s="566"/>
      <c r="C254" s="567"/>
      <c r="D254" s="60"/>
      <c r="E254" s="61" t="s">
        <v>188</v>
      </c>
      <c r="F254" s="115">
        <f>SUM(F255:F285)</f>
        <v>49453440</v>
      </c>
      <c r="H254" s="396"/>
      <c r="I254" s="396"/>
      <c r="J254" s="413"/>
      <c r="K254" s="434"/>
      <c r="L254" s="21"/>
      <c r="M254" s="21"/>
      <c r="N254" s="21"/>
    </row>
    <row r="255" spans="1:14" s="130" customFormat="1" ht="12" customHeight="1" x14ac:dyDescent="0.2">
      <c r="A255" s="63" t="s">
        <v>480</v>
      </c>
      <c r="B255" s="64" t="s">
        <v>105</v>
      </c>
      <c r="C255" s="65">
        <v>29901</v>
      </c>
      <c r="D255" s="65"/>
      <c r="E255" s="66" t="s">
        <v>189</v>
      </c>
      <c r="F255" s="152">
        <v>10000000</v>
      </c>
      <c r="H255" s="396"/>
      <c r="I255" s="396"/>
      <c r="J255" s="340" t="s">
        <v>706</v>
      </c>
      <c r="K255" s="434"/>
      <c r="L255" s="21"/>
      <c r="M255" s="21"/>
      <c r="N255" s="21"/>
    </row>
    <row r="256" spans="1:14" s="130" customFormat="1" ht="12" customHeight="1" x14ac:dyDescent="0.2">
      <c r="A256" s="63" t="s">
        <v>480</v>
      </c>
      <c r="B256" s="64" t="s">
        <v>105</v>
      </c>
      <c r="C256" s="65">
        <v>29902</v>
      </c>
      <c r="D256" s="65"/>
      <c r="E256" s="66" t="s">
        <v>190</v>
      </c>
      <c r="F256" s="152">
        <v>2000000</v>
      </c>
      <c r="H256" s="396"/>
      <c r="I256" s="396"/>
      <c r="J256" s="340" t="s">
        <v>706</v>
      </c>
      <c r="K256" s="434"/>
      <c r="L256" s="21"/>
      <c r="M256" s="21"/>
      <c r="N256" s="21"/>
    </row>
    <row r="257" spans="1:14" s="130" customFormat="1" ht="12" customHeight="1" x14ac:dyDescent="0.2">
      <c r="A257" s="63" t="s">
        <v>480</v>
      </c>
      <c r="B257" s="64" t="s">
        <v>105</v>
      </c>
      <c r="C257" s="65">
        <v>29903</v>
      </c>
      <c r="D257" s="65"/>
      <c r="E257" s="66" t="s">
        <v>191</v>
      </c>
      <c r="F257" s="152">
        <v>2000000</v>
      </c>
      <c r="H257" s="396"/>
      <c r="I257" s="396"/>
      <c r="J257" s="340" t="s">
        <v>706</v>
      </c>
      <c r="K257" s="434"/>
      <c r="L257" s="21"/>
      <c r="M257" s="21"/>
      <c r="N257" s="21"/>
    </row>
    <row r="258" spans="1:14" s="130" customFormat="1" ht="12" customHeight="1" x14ac:dyDescent="0.2">
      <c r="A258" s="63" t="s">
        <v>480</v>
      </c>
      <c r="B258" s="69">
        <v>1120</v>
      </c>
      <c r="C258" s="65">
        <v>29904</v>
      </c>
      <c r="D258" s="70"/>
      <c r="E258" s="102" t="s">
        <v>316</v>
      </c>
      <c r="F258" s="152">
        <v>3000000</v>
      </c>
      <c r="H258" s="396"/>
      <c r="I258" s="396"/>
      <c r="J258" s="340" t="s">
        <v>706</v>
      </c>
      <c r="K258" s="434"/>
      <c r="L258" s="21"/>
      <c r="M258" s="21"/>
      <c r="N258" s="21"/>
    </row>
    <row r="259" spans="1:14" s="130" customFormat="1" ht="12" customHeight="1" x14ac:dyDescent="0.2">
      <c r="A259" s="63" t="s">
        <v>480</v>
      </c>
      <c r="B259" s="64" t="s">
        <v>105</v>
      </c>
      <c r="C259" s="65">
        <v>29905</v>
      </c>
      <c r="D259" s="65"/>
      <c r="E259" s="66" t="s">
        <v>317</v>
      </c>
      <c r="F259" s="152">
        <v>2000000</v>
      </c>
      <c r="H259" s="396"/>
      <c r="I259" s="396"/>
      <c r="J259" s="340" t="s">
        <v>706</v>
      </c>
      <c r="K259" s="434"/>
      <c r="L259" s="21"/>
      <c r="M259" s="21"/>
      <c r="N259" s="21"/>
    </row>
    <row r="260" spans="1:14" s="130" customFormat="1" ht="12" customHeight="1" x14ac:dyDescent="0.2">
      <c r="A260" s="63" t="s">
        <v>480</v>
      </c>
      <c r="B260" s="64" t="s">
        <v>105</v>
      </c>
      <c r="C260" s="65">
        <v>29906</v>
      </c>
      <c r="D260" s="65"/>
      <c r="E260" s="66" t="s">
        <v>318</v>
      </c>
      <c r="F260" s="152">
        <v>2000000</v>
      </c>
      <c r="H260" s="396"/>
      <c r="I260" s="396"/>
      <c r="J260" s="340" t="s">
        <v>706</v>
      </c>
      <c r="K260" s="434"/>
      <c r="L260" s="21"/>
      <c r="M260" s="21"/>
      <c r="N260" s="21"/>
    </row>
    <row r="261" spans="1:14" s="130" customFormat="1" ht="12" customHeight="1" x14ac:dyDescent="0.2">
      <c r="A261" s="63" t="s">
        <v>480</v>
      </c>
      <c r="B261" s="64" t="s">
        <v>105</v>
      </c>
      <c r="C261" s="65">
        <v>29907</v>
      </c>
      <c r="D261" s="65"/>
      <c r="E261" s="66" t="s">
        <v>319</v>
      </c>
      <c r="F261" s="152">
        <v>2000000</v>
      </c>
      <c r="H261" s="396"/>
      <c r="I261" s="396"/>
      <c r="J261" s="340" t="s">
        <v>706</v>
      </c>
      <c r="K261" s="434"/>
      <c r="L261" s="21"/>
      <c r="M261" s="21"/>
      <c r="N261" s="21"/>
    </row>
    <row r="262" spans="1:14" s="130" customFormat="1" ht="12" customHeight="1" x14ac:dyDescent="0.2">
      <c r="A262" s="63" t="s">
        <v>480</v>
      </c>
      <c r="B262" s="64" t="s">
        <v>105</v>
      </c>
      <c r="C262" s="65">
        <v>29999</v>
      </c>
      <c r="D262" s="65"/>
      <c r="E262" s="66" t="s">
        <v>320</v>
      </c>
      <c r="F262" s="152">
        <v>2000000</v>
      </c>
      <c r="H262" s="396"/>
      <c r="I262" s="396"/>
      <c r="J262" s="340" t="s">
        <v>706</v>
      </c>
      <c r="K262" s="434"/>
      <c r="L262" s="21"/>
      <c r="M262" s="21"/>
      <c r="N262" s="21"/>
    </row>
    <row r="263" spans="1:14" s="130" customFormat="1" ht="12" customHeight="1" x14ac:dyDescent="0.2">
      <c r="A263" s="63" t="s">
        <v>482</v>
      </c>
      <c r="B263" s="64" t="s">
        <v>105</v>
      </c>
      <c r="C263" s="65">
        <v>29902</v>
      </c>
      <c r="D263" s="65"/>
      <c r="E263" s="66" t="s">
        <v>190</v>
      </c>
      <c r="F263" s="152">
        <f>400000+6800000</f>
        <v>7200000</v>
      </c>
      <c r="H263" s="396"/>
      <c r="I263" s="396"/>
      <c r="J263" s="341" t="s">
        <v>711</v>
      </c>
      <c r="K263" s="434"/>
      <c r="L263" s="21"/>
      <c r="M263" s="21"/>
      <c r="N263" s="21"/>
    </row>
    <row r="264" spans="1:14" s="130" customFormat="1" ht="12" customHeight="1" x14ac:dyDescent="0.2">
      <c r="A264" s="63" t="s">
        <v>482</v>
      </c>
      <c r="B264" s="64" t="s">
        <v>105</v>
      </c>
      <c r="C264" s="65">
        <v>29906</v>
      </c>
      <c r="D264" s="65"/>
      <c r="E264" s="66" t="s">
        <v>318</v>
      </c>
      <c r="F264" s="152">
        <f>480000+5800000</f>
        <v>6280000</v>
      </c>
      <c r="H264" s="396"/>
      <c r="I264" s="396"/>
      <c r="J264" s="341" t="s">
        <v>711</v>
      </c>
      <c r="K264" s="434"/>
      <c r="L264" s="21"/>
      <c r="M264" s="21"/>
      <c r="N264" s="21"/>
    </row>
    <row r="265" spans="1:14" s="130" customFormat="1" ht="12" customHeight="1" x14ac:dyDescent="0.2">
      <c r="A265" s="63" t="s">
        <v>482</v>
      </c>
      <c r="B265" s="64" t="s">
        <v>105</v>
      </c>
      <c r="C265" s="65">
        <v>29999</v>
      </c>
      <c r="D265" s="65"/>
      <c r="E265" s="66" t="s">
        <v>320</v>
      </c>
      <c r="F265" s="152">
        <v>600000</v>
      </c>
      <c r="H265" s="396"/>
      <c r="I265" s="396"/>
      <c r="J265" s="341" t="s">
        <v>711</v>
      </c>
      <c r="K265" s="434"/>
      <c r="L265" s="21"/>
      <c r="M265" s="21"/>
      <c r="N265" s="21"/>
    </row>
    <row r="266" spans="1:14" s="130" customFormat="1" ht="12" customHeight="1" x14ac:dyDescent="0.2">
      <c r="A266" s="63" t="s">
        <v>562</v>
      </c>
      <c r="B266" s="64" t="s">
        <v>105</v>
      </c>
      <c r="C266" s="65">
        <v>29904</v>
      </c>
      <c r="D266" s="65"/>
      <c r="E266" s="66" t="s">
        <v>316</v>
      </c>
      <c r="F266" s="152">
        <v>9856000</v>
      </c>
      <c r="H266" s="396"/>
      <c r="I266" s="396"/>
      <c r="J266" s="435" t="s">
        <v>714</v>
      </c>
      <c r="K266" s="434"/>
      <c r="L266" s="21"/>
      <c r="M266" s="21"/>
      <c r="N266" s="21"/>
    </row>
    <row r="267" spans="1:14" s="130" customFormat="1" ht="12" customHeight="1" x14ac:dyDescent="0.2">
      <c r="A267" s="63" t="s">
        <v>562</v>
      </c>
      <c r="B267" s="64" t="s">
        <v>105</v>
      </c>
      <c r="C267" s="65">
        <v>29905</v>
      </c>
      <c r="D267" s="65"/>
      <c r="E267" s="66" t="s">
        <v>317</v>
      </c>
      <c r="F267" s="152">
        <v>517440</v>
      </c>
      <c r="H267" s="396"/>
      <c r="I267" s="396"/>
      <c r="J267" s="435" t="s">
        <v>714</v>
      </c>
      <c r="K267" s="434"/>
      <c r="L267" s="21"/>
      <c r="M267" s="21"/>
      <c r="N267" s="21"/>
    </row>
    <row r="268" spans="1:14" s="130" customFormat="1" ht="12" hidden="1" customHeight="1" x14ac:dyDescent="0.2">
      <c r="A268" s="93" t="s">
        <v>593</v>
      </c>
      <c r="B268" s="180" t="s">
        <v>105</v>
      </c>
      <c r="C268" s="77">
        <v>29901</v>
      </c>
      <c r="D268" s="77"/>
      <c r="E268" s="92" t="s">
        <v>189</v>
      </c>
      <c r="F268" s="344">
        <v>0</v>
      </c>
      <c r="H268" s="396">
        <f>-2276000-150000-215000</f>
        <v>-2641000</v>
      </c>
      <c r="I268" s="396">
        <f t="shared" ref="I268:I275" si="2">+F268+H268</f>
        <v>-2641000</v>
      </c>
      <c r="J268" s="340"/>
      <c r="K268" s="434"/>
      <c r="L268" s="21"/>
      <c r="M268" s="21"/>
      <c r="N268" s="21"/>
    </row>
    <row r="269" spans="1:14" s="130" customFormat="1" ht="12" hidden="1" customHeight="1" x14ac:dyDescent="0.2">
      <c r="A269" s="63" t="s">
        <v>593</v>
      </c>
      <c r="B269" s="64" t="s">
        <v>105</v>
      </c>
      <c r="C269" s="65">
        <v>29902</v>
      </c>
      <c r="D269" s="65"/>
      <c r="E269" s="66" t="s">
        <v>190</v>
      </c>
      <c r="F269" s="113">
        <v>0</v>
      </c>
      <c r="H269" s="396">
        <f>-146423-6667</f>
        <v>-153090</v>
      </c>
      <c r="I269" s="396">
        <f t="shared" si="2"/>
        <v>-153090</v>
      </c>
      <c r="J269" s="340"/>
      <c r="K269" s="434"/>
      <c r="L269" s="21"/>
      <c r="M269" s="21"/>
      <c r="N269" s="21"/>
    </row>
    <row r="270" spans="1:14" s="130" customFormat="1" ht="12" hidden="1" customHeight="1" x14ac:dyDescent="0.2">
      <c r="A270" s="63" t="s">
        <v>593</v>
      </c>
      <c r="B270" s="64" t="s">
        <v>105</v>
      </c>
      <c r="C270" s="65">
        <v>29903</v>
      </c>
      <c r="D270" s="65"/>
      <c r="E270" s="66" t="s">
        <v>191</v>
      </c>
      <c r="F270" s="113">
        <v>0</v>
      </c>
      <c r="H270" s="396">
        <f>-1805097-125000-125000</f>
        <v>-2055097</v>
      </c>
      <c r="I270" s="396">
        <f t="shared" si="2"/>
        <v>-2055097</v>
      </c>
      <c r="J270" s="340"/>
      <c r="K270" s="434"/>
      <c r="L270" s="21"/>
      <c r="M270" s="21"/>
      <c r="N270" s="21"/>
    </row>
    <row r="271" spans="1:14" s="130" customFormat="1" ht="12" hidden="1" customHeight="1" x14ac:dyDescent="0.2">
      <c r="A271" s="63" t="s">
        <v>593</v>
      </c>
      <c r="B271" s="64" t="s">
        <v>105</v>
      </c>
      <c r="C271" s="65">
        <v>29904</v>
      </c>
      <c r="D271" s="65"/>
      <c r="E271" s="66" t="s">
        <v>316</v>
      </c>
      <c r="F271" s="113">
        <v>0</v>
      </c>
      <c r="H271" s="396">
        <f>-1251155-110000-2500</f>
        <v>-1363655</v>
      </c>
      <c r="I271" s="396">
        <f t="shared" si="2"/>
        <v>-1363655</v>
      </c>
      <c r="J271" s="340"/>
      <c r="K271" s="434"/>
      <c r="L271" s="21"/>
      <c r="M271" s="21"/>
      <c r="N271" s="21"/>
    </row>
    <row r="272" spans="1:14" s="130" customFormat="1" ht="12" hidden="1" customHeight="1" x14ac:dyDescent="0.2">
      <c r="A272" s="63" t="s">
        <v>593</v>
      </c>
      <c r="B272" s="64" t="s">
        <v>105</v>
      </c>
      <c r="C272" s="65">
        <v>29905</v>
      </c>
      <c r="D272" s="65"/>
      <c r="E272" s="66" t="s">
        <v>317</v>
      </c>
      <c r="F272" s="113">
        <v>0</v>
      </c>
      <c r="H272" s="396">
        <f>-1141000-95000-245000-8333</f>
        <v>-1489333</v>
      </c>
      <c r="I272" s="396">
        <f t="shared" si="2"/>
        <v>-1489333</v>
      </c>
      <c r="J272" s="340"/>
      <c r="K272" s="434"/>
      <c r="L272" s="21"/>
      <c r="M272" s="21"/>
      <c r="N272" s="21"/>
    </row>
    <row r="273" spans="1:14" s="130" customFormat="1" ht="12" hidden="1" customHeight="1" x14ac:dyDescent="0.2">
      <c r="A273" s="63" t="s">
        <v>593</v>
      </c>
      <c r="B273" s="64" t="s">
        <v>105</v>
      </c>
      <c r="C273" s="65">
        <v>29906</v>
      </c>
      <c r="D273" s="65"/>
      <c r="E273" s="66" t="s">
        <v>318</v>
      </c>
      <c r="F273" s="113">
        <v>0</v>
      </c>
      <c r="H273" s="396">
        <f>-235800-25000-20000</f>
        <v>-280800</v>
      </c>
      <c r="I273" s="396">
        <f t="shared" si="2"/>
        <v>-280800</v>
      </c>
      <c r="J273" s="340"/>
      <c r="K273" s="434"/>
      <c r="L273" s="21"/>
      <c r="M273" s="21"/>
      <c r="N273" s="21"/>
    </row>
    <row r="274" spans="1:14" s="130" customFormat="1" ht="12" hidden="1" customHeight="1" x14ac:dyDescent="0.2">
      <c r="A274" s="63" t="s">
        <v>593</v>
      </c>
      <c r="B274" s="64" t="s">
        <v>105</v>
      </c>
      <c r="C274" s="65">
        <v>29907</v>
      </c>
      <c r="D274" s="65"/>
      <c r="E274" s="66" t="s">
        <v>319</v>
      </c>
      <c r="F274" s="113">
        <v>0</v>
      </c>
      <c r="H274" s="396">
        <f>-856300-25000</f>
        <v>-881300</v>
      </c>
      <c r="I274" s="396">
        <f t="shared" si="2"/>
        <v>-881300</v>
      </c>
      <c r="J274" s="340"/>
      <c r="K274" s="434"/>
      <c r="L274" s="21"/>
      <c r="M274" s="21"/>
      <c r="N274" s="21"/>
    </row>
    <row r="275" spans="1:14" s="130" customFormat="1" ht="12" hidden="1" customHeight="1" x14ac:dyDescent="0.2">
      <c r="A275" s="63" t="s">
        <v>593</v>
      </c>
      <c r="B275" s="64" t="s">
        <v>105</v>
      </c>
      <c r="C275" s="65">
        <v>29999</v>
      </c>
      <c r="D275" s="65"/>
      <c r="E275" s="66" t="s">
        <v>320</v>
      </c>
      <c r="F275" s="113">
        <v>0</v>
      </c>
      <c r="H275" s="396">
        <f>-1128935-50000-1167</f>
        <v>-1180102</v>
      </c>
      <c r="I275" s="396">
        <f t="shared" si="2"/>
        <v>-1180102</v>
      </c>
      <c r="J275" s="340"/>
      <c r="K275" s="434"/>
      <c r="L275" s="21"/>
      <c r="M275" s="21"/>
      <c r="N275" s="21"/>
    </row>
    <row r="276" spans="1:14" s="130" customFormat="1" ht="12" hidden="1" customHeight="1" x14ac:dyDescent="0.2">
      <c r="A276" s="93" t="s">
        <v>562</v>
      </c>
      <c r="B276" s="180">
        <v>1120</v>
      </c>
      <c r="C276" s="77">
        <v>29902</v>
      </c>
      <c r="D276" s="77"/>
      <c r="E276" s="92" t="s">
        <v>190</v>
      </c>
      <c r="F276" s="344">
        <v>0</v>
      </c>
      <c r="H276" s="396"/>
      <c r="I276" s="396"/>
      <c r="J276" s="75"/>
      <c r="K276" s="434"/>
      <c r="L276" s="21"/>
      <c r="M276" s="21"/>
      <c r="N276" s="21"/>
    </row>
    <row r="277" spans="1:14" s="130" customFormat="1" ht="12" hidden="1" customHeight="1" x14ac:dyDescent="0.2">
      <c r="A277" s="63" t="s">
        <v>481</v>
      </c>
      <c r="B277" s="64" t="s">
        <v>105</v>
      </c>
      <c r="C277" s="65">
        <v>29901</v>
      </c>
      <c r="D277" s="65"/>
      <c r="E277" s="66" t="s">
        <v>189</v>
      </c>
      <c r="F277" s="113">
        <v>0</v>
      </c>
      <c r="H277" s="396"/>
      <c r="I277" s="396"/>
      <c r="J277" s="75"/>
      <c r="K277" s="434"/>
      <c r="L277" s="21"/>
      <c r="M277" s="21"/>
      <c r="N277" s="21"/>
    </row>
    <row r="278" spans="1:14" s="130" customFormat="1" ht="12" hidden="1" customHeight="1" x14ac:dyDescent="0.2">
      <c r="A278" s="63" t="s">
        <v>481</v>
      </c>
      <c r="B278" s="64" t="s">
        <v>105</v>
      </c>
      <c r="C278" s="65">
        <v>29902</v>
      </c>
      <c r="D278" s="65"/>
      <c r="E278" s="66" t="s">
        <v>190</v>
      </c>
      <c r="F278" s="113">
        <v>0</v>
      </c>
      <c r="H278" s="396"/>
      <c r="I278" s="396"/>
      <c r="J278" s="124"/>
      <c r="K278" s="434"/>
      <c r="L278" s="21"/>
      <c r="M278" s="21"/>
      <c r="N278" s="21"/>
    </row>
    <row r="279" spans="1:14" s="130" customFormat="1" ht="12" hidden="1" customHeight="1" x14ac:dyDescent="0.2">
      <c r="A279" s="63" t="s">
        <v>481</v>
      </c>
      <c r="B279" s="64" t="s">
        <v>105</v>
      </c>
      <c r="C279" s="65">
        <v>29903</v>
      </c>
      <c r="D279" s="65"/>
      <c r="E279" s="66" t="s">
        <v>191</v>
      </c>
      <c r="F279" s="113">
        <v>0</v>
      </c>
      <c r="H279" s="396"/>
      <c r="I279" s="396"/>
      <c r="J279" s="75"/>
      <c r="K279" s="434"/>
      <c r="L279" s="21"/>
      <c r="M279" s="21"/>
      <c r="N279" s="21"/>
    </row>
    <row r="280" spans="1:14" s="130" customFormat="1" ht="12" hidden="1" customHeight="1" x14ac:dyDescent="0.2">
      <c r="A280" s="63" t="s">
        <v>481</v>
      </c>
      <c r="B280" s="64" t="s">
        <v>105</v>
      </c>
      <c r="C280" s="65">
        <v>29905</v>
      </c>
      <c r="D280" s="65"/>
      <c r="E280" s="66" t="s">
        <v>317</v>
      </c>
      <c r="F280" s="113">
        <v>0</v>
      </c>
      <c r="H280" s="396"/>
      <c r="I280" s="396"/>
      <c r="J280" s="75"/>
      <c r="K280" s="434"/>
      <c r="L280" s="21"/>
      <c r="M280" s="21"/>
      <c r="N280" s="21"/>
    </row>
    <row r="281" spans="1:14" s="130" customFormat="1" ht="12" hidden="1" customHeight="1" x14ac:dyDescent="0.2">
      <c r="A281" s="63" t="s">
        <v>481</v>
      </c>
      <c r="B281" s="64" t="s">
        <v>105</v>
      </c>
      <c r="C281" s="65">
        <v>29906</v>
      </c>
      <c r="D281" s="65"/>
      <c r="E281" s="66" t="s">
        <v>318</v>
      </c>
      <c r="F281" s="113">
        <v>0</v>
      </c>
      <c r="H281" s="396"/>
      <c r="I281" s="396"/>
      <c r="J281" s="75"/>
      <c r="K281" s="434"/>
      <c r="L281" s="21"/>
      <c r="M281" s="21"/>
      <c r="N281" s="21"/>
    </row>
    <row r="282" spans="1:14" s="130" customFormat="1" ht="12" hidden="1" customHeight="1" x14ac:dyDescent="0.2">
      <c r="A282" s="63" t="s">
        <v>481</v>
      </c>
      <c r="B282" s="64" t="s">
        <v>105</v>
      </c>
      <c r="C282" s="65">
        <v>29907</v>
      </c>
      <c r="D282" s="65"/>
      <c r="E282" s="66" t="s">
        <v>319</v>
      </c>
      <c r="F282" s="113">
        <v>0</v>
      </c>
      <c r="H282" s="396"/>
      <c r="I282" s="396"/>
      <c r="J282" s="75"/>
      <c r="K282" s="434"/>
      <c r="L282" s="21"/>
      <c r="M282" s="21"/>
      <c r="N282" s="21"/>
    </row>
    <row r="283" spans="1:14" s="130" customFormat="1" ht="12" hidden="1" customHeight="1" x14ac:dyDescent="0.2">
      <c r="A283" s="63" t="s">
        <v>481</v>
      </c>
      <c r="B283" s="64" t="s">
        <v>105</v>
      </c>
      <c r="C283" s="65">
        <v>29999</v>
      </c>
      <c r="D283" s="65"/>
      <c r="E283" s="66" t="s">
        <v>320</v>
      </c>
      <c r="F283" s="113">
        <v>0</v>
      </c>
      <c r="H283" s="396"/>
      <c r="I283" s="396"/>
      <c r="J283" s="75"/>
      <c r="K283" s="434"/>
      <c r="L283" s="21"/>
      <c r="M283" s="21"/>
      <c r="N283" s="21"/>
    </row>
    <row r="284" spans="1:14" s="130" customFormat="1" ht="12" hidden="1" customHeight="1" x14ac:dyDescent="0.2">
      <c r="A284" s="63" t="s">
        <v>483</v>
      </c>
      <c r="B284" s="64" t="s">
        <v>105</v>
      </c>
      <c r="C284" s="65">
        <v>29907</v>
      </c>
      <c r="D284" s="65"/>
      <c r="E284" s="66" t="s">
        <v>319</v>
      </c>
      <c r="F284" s="113">
        <v>0</v>
      </c>
      <c r="H284" s="396"/>
      <c r="I284" s="396"/>
      <c r="J284" s="75"/>
      <c r="K284" s="434"/>
      <c r="L284" s="21"/>
      <c r="M284" s="21"/>
      <c r="N284" s="21"/>
    </row>
    <row r="285" spans="1:14" s="130" customFormat="1" ht="12" hidden="1" customHeight="1" x14ac:dyDescent="0.2">
      <c r="A285" s="63" t="s">
        <v>483</v>
      </c>
      <c r="B285" s="64" t="s">
        <v>105</v>
      </c>
      <c r="C285" s="65">
        <v>29999</v>
      </c>
      <c r="D285" s="65"/>
      <c r="E285" s="66" t="s">
        <v>320</v>
      </c>
      <c r="F285" s="113">
        <v>0</v>
      </c>
      <c r="H285" s="396"/>
      <c r="I285" s="396"/>
      <c r="J285" s="75"/>
      <c r="K285" s="434"/>
      <c r="L285" s="21"/>
      <c r="M285" s="21"/>
      <c r="N285" s="21"/>
    </row>
    <row r="286" spans="1:14" ht="12" customHeight="1" thickBot="1" x14ac:dyDescent="0.25">
      <c r="A286" s="105"/>
      <c r="B286" s="454"/>
      <c r="C286" s="142"/>
      <c r="D286" s="142"/>
      <c r="E286" s="455"/>
      <c r="F286" s="456"/>
      <c r="L286" s="75"/>
      <c r="M286" s="75"/>
    </row>
    <row r="287" spans="1:14" s="75" customFormat="1" ht="18" customHeight="1" thickBot="1" x14ac:dyDescent="0.25">
      <c r="A287" s="562">
        <v>5</v>
      </c>
      <c r="B287" s="563"/>
      <c r="C287" s="564"/>
      <c r="D287" s="74"/>
      <c r="E287" s="275" t="s">
        <v>301</v>
      </c>
      <c r="F287" s="276">
        <f>+F289+F325+F347</f>
        <v>3689012560</v>
      </c>
      <c r="G287" s="131"/>
      <c r="H287" s="424"/>
      <c r="I287" s="424"/>
      <c r="J287" s="413"/>
      <c r="K287" s="434"/>
      <c r="L287" s="21"/>
      <c r="M287" s="21"/>
      <c r="N287" s="21"/>
    </row>
    <row r="288" spans="1:14" ht="12" customHeight="1" x14ac:dyDescent="0.2">
      <c r="A288" s="93"/>
      <c r="B288" s="90" t="s">
        <v>106</v>
      </c>
      <c r="C288" s="85" t="s">
        <v>106</v>
      </c>
      <c r="D288" s="91"/>
      <c r="E288" s="36"/>
      <c r="F288" s="121"/>
      <c r="L288" s="75"/>
      <c r="M288" s="75"/>
    </row>
    <row r="289" spans="1:13" ht="12" customHeight="1" x14ac:dyDescent="0.2">
      <c r="A289" s="541" t="s">
        <v>260</v>
      </c>
      <c r="B289" s="542"/>
      <c r="C289" s="543"/>
      <c r="D289" s="68"/>
      <c r="E289" s="61" t="s">
        <v>179</v>
      </c>
      <c r="F289" s="110">
        <f>SUM(F290:F323)</f>
        <v>158012560</v>
      </c>
      <c r="L289" s="75"/>
      <c r="M289" s="75"/>
    </row>
    <row r="290" spans="1:13" ht="12" hidden="1" customHeight="1" x14ac:dyDescent="0.2">
      <c r="A290" s="63" t="s">
        <v>480</v>
      </c>
      <c r="B290" s="69" t="s">
        <v>107</v>
      </c>
      <c r="C290" s="70">
        <v>50101</v>
      </c>
      <c r="D290" s="70"/>
      <c r="E290" s="66" t="s">
        <v>180</v>
      </c>
      <c r="F290" s="111">
        <v>0</v>
      </c>
      <c r="J290" s="341"/>
      <c r="L290" s="75"/>
      <c r="M290" s="75"/>
    </row>
    <row r="291" spans="1:13" ht="12" customHeight="1" x14ac:dyDescent="0.2">
      <c r="A291" s="63" t="s">
        <v>480</v>
      </c>
      <c r="B291" s="69" t="s">
        <v>107</v>
      </c>
      <c r="C291" s="65">
        <v>50103</v>
      </c>
      <c r="D291" s="70"/>
      <c r="E291" s="39" t="s">
        <v>182</v>
      </c>
      <c r="F291" s="152">
        <v>20000000</v>
      </c>
      <c r="J291" s="340" t="s">
        <v>706</v>
      </c>
      <c r="L291" s="75"/>
      <c r="M291" s="75"/>
    </row>
    <row r="292" spans="1:13" ht="12" customHeight="1" x14ac:dyDescent="0.2">
      <c r="A292" s="63" t="s">
        <v>480</v>
      </c>
      <c r="B292" s="69" t="s">
        <v>107</v>
      </c>
      <c r="C292" s="65">
        <v>50104</v>
      </c>
      <c r="D292" s="70"/>
      <c r="E292" s="39" t="s">
        <v>183</v>
      </c>
      <c r="F292" s="152">
        <v>20000000</v>
      </c>
      <c r="J292" s="340" t="s">
        <v>706</v>
      </c>
      <c r="L292" s="75"/>
      <c r="M292" s="75"/>
    </row>
    <row r="293" spans="1:13" s="155" customFormat="1" ht="12" customHeight="1" x14ac:dyDescent="0.2">
      <c r="A293" s="63" t="s">
        <v>480</v>
      </c>
      <c r="B293" s="149" t="s">
        <v>107</v>
      </c>
      <c r="C293" s="65">
        <v>50105</v>
      </c>
      <c r="D293" s="150"/>
      <c r="E293" s="151" t="s">
        <v>307</v>
      </c>
      <c r="F293" s="152">
        <v>20000000</v>
      </c>
      <c r="G293" s="153"/>
      <c r="H293" s="428"/>
      <c r="I293" s="428"/>
      <c r="J293" s="340" t="s">
        <v>706</v>
      </c>
      <c r="K293" s="444"/>
      <c r="L293" s="154"/>
      <c r="M293" s="154"/>
    </row>
    <row r="294" spans="1:13" ht="12" customHeight="1" x14ac:dyDescent="0.2">
      <c r="A294" s="63" t="s">
        <v>480</v>
      </c>
      <c r="B294" s="69" t="s">
        <v>107</v>
      </c>
      <c r="C294" s="65">
        <v>50106</v>
      </c>
      <c r="D294" s="70"/>
      <c r="E294" s="39" t="s">
        <v>308</v>
      </c>
      <c r="F294" s="152">
        <v>20000000</v>
      </c>
      <c r="J294" s="340" t="s">
        <v>706</v>
      </c>
      <c r="L294" s="75"/>
      <c r="M294" s="75"/>
    </row>
    <row r="295" spans="1:13" ht="12" customHeight="1" x14ac:dyDescent="0.2">
      <c r="A295" s="63" t="s">
        <v>480</v>
      </c>
      <c r="B295" s="69" t="s">
        <v>107</v>
      </c>
      <c r="C295" s="65">
        <v>50107</v>
      </c>
      <c r="D295" s="70"/>
      <c r="E295" s="39" t="s">
        <v>309</v>
      </c>
      <c r="F295" s="152">
        <v>10000000</v>
      </c>
      <c r="J295" s="340" t="s">
        <v>706</v>
      </c>
      <c r="L295" s="75"/>
      <c r="M295" s="75"/>
    </row>
    <row r="296" spans="1:13" ht="12" customHeight="1" x14ac:dyDescent="0.2">
      <c r="A296" s="63" t="s">
        <v>480</v>
      </c>
      <c r="B296" s="69" t="s">
        <v>107</v>
      </c>
      <c r="C296" s="65">
        <v>50199</v>
      </c>
      <c r="D296" s="70"/>
      <c r="E296" s="39" t="s">
        <v>310</v>
      </c>
      <c r="F296" s="152">
        <v>17900000</v>
      </c>
      <c r="J296" s="340" t="s">
        <v>706</v>
      </c>
      <c r="L296" s="75"/>
      <c r="M296" s="75"/>
    </row>
    <row r="297" spans="1:13" ht="12" customHeight="1" x14ac:dyDescent="0.2">
      <c r="A297" s="63" t="s">
        <v>482</v>
      </c>
      <c r="B297" s="69" t="s">
        <v>107</v>
      </c>
      <c r="C297" s="65">
        <v>50199</v>
      </c>
      <c r="D297" s="70"/>
      <c r="E297" s="39" t="s">
        <v>310</v>
      </c>
      <c r="F297" s="152">
        <v>1350000</v>
      </c>
      <c r="J297" s="341" t="s">
        <v>711</v>
      </c>
      <c r="L297" s="75"/>
      <c r="M297" s="75"/>
    </row>
    <row r="298" spans="1:13" ht="12" hidden="1" customHeight="1" x14ac:dyDescent="0.2">
      <c r="A298" s="63" t="s">
        <v>562</v>
      </c>
      <c r="B298" s="69" t="s">
        <v>107</v>
      </c>
      <c r="C298" s="65">
        <v>50103</v>
      </c>
      <c r="D298" s="70"/>
      <c r="E298" s="39" t="s">
        <v>182</v>
      </c>
      <c r="F298" s="152">
        <v>0</v>
      </c>
      <c r="J298" s="435"/>
      <c r="L298" s="75"/>
      <c r="M298" s="75"/>
    </row>
    <row r="299" spans="1:13" ht="12" hidden="1" customHeight="1" x14ac:dyDescent="0.2">
      <c r="A299" s="63" t="s">
        <v>562</v>
      </c>
      <c r="B299" s="69" t="s">
        <v>107</v>
      </c>
      <c r="C299" s="65">
        <v>50104</v>
      </c>
      <c r="D299" s="70"/>
      <c r="E299" s="39" t="s">
        <v>183</v>
      </c>
      <c r="F299" s="152">
        <v>0</v>
      </c>
      <c r="J299" s="435"/>
      <c r="L299" s="75"/>
      <c r="M299" s="75"/>
    </row>
    <row r="300" spans="1:13" ht="12" hidden="1" customHeight="1" x14ac:dyDescent="0.2">
      <c r="A300" s="63" t="s">
        <v>562</v>
      </c>
      <c r="B300" s="149" t="s">
        <v>107</v>
      </c>
      <c r="C300" s="65">
        <v>50105</v>
      </c>
      <c r="D300" s="150"/>
      <c r="E300" s="151" t="s">
        <v>307</v>
      </c>
      <c r="F300" s="152">
        <v>0</v>
      </c>
      <c r="J300" s="435"/>
      <c r="L300" s="75"/>
      <c r="M300" s="75"/>
    </row>
    <row r="301" spans="1:13" ht="12" hidden="1" customHeight="1" x14ac:dyDescent="0.2">
      <c r="A301" s="63" t="s">
        <v>562</v>
      </c>
      <c r="B301" s="69" t="s">
        <v>107</v>
      </c>
      <c r="C301" s="65">
        <v>50199</v>
      </c>
      <c r="D301" s="70"/>
      <c r="E301" s="39" t="s">
        <v>310</v>
      </c>
      <c r="F301" s="152">
        <v>0</v>
      </c>
      <c r="J301" s="435"/>
      <c r="L301" s="75"/>
      <c r="M301" s="75"/>
    </row>
    <row r="302" spans="1:13" ht="12" hidden="1" customHeight="1" x14ac:dyDescent="0.2">
      <c r="A302" s="63" t="s">
        <v>593</v>
      </c>
      <c r="B302" s="69" t="s">
        <v>107</v>
      </c>
      <c r="C302" s="65">
        <v>50101</v>
      </c>
      <c r="D302" s="70"/>
      <c r="E302" s="66" t="s">
        <v>180</v>
      </c>
      <c r="F302" s="152">
        <v>0</v>
      </c>
      <c r="J302" s="340"/>
      <c r="L302" s="75"/>
      <c r="M302" s="75"/>
    </row>
    <row r="303" spans="1:13" ht="12" hidden="1" customHeight="1" x14ac:dyDescent="0.2">
      <c r="A303" s="63" t="s">
        <v>593</v>
      </c>
      <c r="B303" s="69" t="s">
        <v>107</v>
      </c>
      <c r="C303" s="65">
        <v>50103</v>
      </c>
      <c r="D303" s="70"/>
      <c r="E303" s="39" t="s">
        <v>182</v>
      </c>
      <c r="F303" s="152">
        <v>0</v>
      </c>
      <c r="J303" s="340"/>
      <c r="L303" s="75"/>
      <c r="M303" s="75"/>
    </row>
    <row r="304" spans="1:13" ht="12" hidden="1" customHeight="1" x14ac:dyDescent="0.2">
      <c r="A304" s="63" t="s">
        <v>593</v>
      </c>
      <c r="B304" s="69" t="s">
        <v>107</v>
      </c>
      <c r="C304" s="65">
        <v>50104</v>
      </c>
      <c r="D304" s="70"/>
      <c r="E304" s="39" t="s">
        <v>183</v>
      </c>
      <c r="F304" s="152">
        <v>0</v>
      </c>
      <c r="J304" s="340"/>
      <c r="L304" s="75"/>
      <c r="M304" s="75"/>
    </row>
    <row r="305" spans="1:13" s="155" customFormat="1" ht="12" hidden="1" customHeight="1" x14ac:dyDescent="0.2">
      <c r="A305" s="63" t="s">
        <v>593</v>
      </c>
      <c r="B305" s="149" t="s">
        <v>107</v>
      </c>
      <c r="C305" s="65">
        <v>50105</v>
      </c>
      <c r="D305" s="150"/>
      <c r="E305" s="151" t="s">
        <v>307</v>
      </c>
      <c r="F305" s="152">
        <v>0</v>
      </c>
      <c r="G305" s="153"/>
      <c r="H305" s="428"/>
      <c r="I305" s="428"/>
      <c r="J305" s="340"/>
      <c r="K305" s="444"/>
      <c r="L305" s="154"/>
      <c r="M305" s="154"/>
    </row>
    <row r="306" spans="1:13" ht="12" hidden="1" customHeight="1" x14ac:dyDescent="0.2">
      <c r="A306" s="63" t="s">
        <v>593</v>
      </c>
      <c r="B306" s="69" t="s">
        <v>107</v>
      </c>
      <c r="C306" s="65">
        <v>50106</v>
      </c>
      <c r="D306" s="70"/>
      <c r="E306" s="39" t="s">
        <v>308</v>
      </c>
      <c r="F306" s="152">
        <v>0</v>
      </c>
      <c r="J306" s="340"/>
      <c r="L306" s="75"/>
      <c r="M306" s="75"/>
    </row>
    <row r="307" spans="1:13" ht="12" hidden="1" customHeight="1" x14ac:dyDescent="0.2">
      <c r="A307" s="63" t="s">
        <v>593</v>
      </c>
      <c r="B307" s="69" t="s">
        <v>107</v>
      </c>
      <c r="C307" s="65">
        <v>50107</v>
      </c>
      <c r="D307" s="70"/>
      <c r="E307" s="39" t="s">
        <v>309</v>
      </c>
      <c r="F307" s="152">
        <v>0</v>
      </c>
      <c r="J307" s="340"/>
      <c r="L307" s="75"/>
      <c r="M307" s="75"/>
    </row>
    <row r="308" spans="1:13" ht="12" hidden="1" customHeight="1" x14ac:dyDescent="0.2">
      <c r="A308" s="63" t="s">
        <v>593</v>
      </c>
      <c r="B308" s="69" t="s">
        <v>107</v>
      </c>
      <c r="C308" s="65">
        <v>50199</v>
      </c>
      <c r="D308" s="70"/>
      <c r="E308" s="39" t="s">
        <v>310</v>
      </c>
      <c r="F308" s="152">
        <v>0</v>
      </c>
      <c r="J308" s="340"/>
      <c r="L308" s="75"/>
      <c r="M308" s="75"/>
    </row>
    <row r="309" spans="1:13" ht="12" hidden="1" customHeight="1" x14ac:dyDescent="0.2">
      <c r="A309" s="63" t="s">
        <v>562</v>
      </c>
      <c r="B309" s="69" t="s">
        <v>107</v>
      </c>
      <c r="C309" s="65">
        <v>50106</v>
      </c>
      <c r="D309" s="70"/>
      <c r="E309" s="39" t="s">
        <v>308</v>
      </c>
      <c r="F309" s="152">
        <v>0</v>
      </c>
      <c r="J309" s="124"/>
      <c r="L309" s="75"/>
      <c r="M309" s="75"/>
    </row>
    <row r="310" spans="1:13" ht="12" hidden="1" customHeight="1" x14ac:dyDescent="0.2">
      <c r="A310" s="63" t="s">
        <v>481</v>
      </c>
      <c r="B310" s="69" t="s">
        <v>107</v>
      </c>
      <c r="C310" s="65">
        <v>50101</v>
      </c>
      <c r="D310" s="70"/>
      <c r="E310" s="66" t="s">
        <v>180</v>
      </c>
      <c r="F310" s="152">
        <v>0</v>
      </c>
      <c r="L310" s="75"/>
      <c r="M310" s="75"/>
    </row>
    <row r="311" spans="1:13" ht="12" hidden="1" customHeight="1" x14ac:dyDescent="0.2">
      <c r="A311" s="63" t="s">
        <v>481</v>
      </c>
      <c r="B311" s="69" t="s">
        <v>107</v>
      </c>
      <c r="C311" s="65">
        <v>50103</v>
      </c>
      <c r="D311" s="70"/>
      <c r="E311" s="39" t="s">
        <v>182</v>
      </c>
      <c r="F311" s="152">
        <v>0</v>
      </c>
      <c r="L311" s="75"/>
      <c r="M311" s="75"/>
    </row>
    <row r="312" spans="1:13" ht="12" hidden="1" customHeight="1" x14ac:dyDescent="0.2">
      <c r="A312" s="63" t="s">
        <v>481</v>
      </c>
      <c r="B312" s="69" t="s">
        <v>107</v>
      </c>
      <c r="C312" s="65">
        <v>50104</v>
      </c>
      <c r="D312" s="70"/>
      <c r="E312" s="39" t="s">
        <v>183</v>
      </c>
      <c r="F312" s="152">
        <v>0</v>
      </c>
      <c r="L312" s="75"/>
      <c r="M312" s="75"/>
    </row>
    <row r="313" spans="1:13" s="155" customFormat="1" ht="12" hidden="1" customHeight="1" x14ac:dyDescent="0.2">
      <c r="A313" s="63" t="s">
        <v>481</v>
      </c>
      <c r="B313" s="149" t="s">
        <v>107</v>
      </c>
      <c r="C313" s="65">
        <v>50105</v>
      </c>
      <c r="D313" s="150"/>
      <c r="E313" s="151" t="s">
        <v>307</v>
      </c>
      <c r="F313" s="152">
        <v>0</v>
      </c>
      <c r="G313" s="153"/>
      <c r="H313" s="428"/>
      <c r="I313" s="428"/>
      <c r="J313" s="154"/>
      <c r="K313" s="444"/>
      <c r="L313" s="154"/>
      <c r="M313" s="154"/>
    </row>
    <row r="314" spans="1:13" ht="12" hidden="1" customHeight="1" x14ac:dyDescent="0.2">
      <c r="A314" s="63" t="s">
        <v>481</v>
      </c>
      <c r="B314" s="69" t="s">
        <v>107</v>
      </c>
      <c r="C314" s="65">
        <v>50106</v>
      </c>
      <c r="D314" s="70"/>
      <c r="E314" s="39" t="s">
        <v>308</v>
      </c>
      <c r="F314" s="152">
        <v>0</v>
      </c>
      <c r="L314" s="75"/>
      <c r="M314" s="75"/>
    </row>
    <row r="315" spans="1:13" ht="12" hidden="1" customHeight="1" x14ac:dyDescent="0.2">
      <c r="A315" s="63" t="s">
        <v>481</v>
      </c>
      <c r="B315" s="69" t="s">
        <v>107</v>
      </c>
      <c r="C315" s="65">
        <v>50107</v>
      </c>
      <c r="D315" s="70"/>
      <c r="E315" s="39" t="s">
        <v>309</v>
      </c>
      <c r="F315" s="152">
        <v>0</v>
      </c>
      <c r="L315" s="75"/>
      <c r="M315" s="75"/>
    </row>
    <row r="316" spans="1:13" ht="12" hidden="1" customHeight="1" x14ac:dyDescent="0.2">
      <c r="A316" s="63" t="s">
        <v>481</v>
      </c>
      <c r="B316" s="69" t="s">
        <v>107</v>
      </c>
      <c r="C316" s="65">
        <v>50199</v>
      </c>
      <c r="D316" s="70"/>
      <c r="E316" s="39" t="s">
        <v>310</v>
      </c>
      <c r="F316" s="152">
        <v>0</v>
      </c>
      <c r="L316" s="75"/>
      <c r="M316" s="75"/>
    </row>
    <row r="317" spans="1:13" ht="12" customHeight="1" x14ac:dyDescent="0.2">
      <c r="A317" s="63" t="s">
        <v>483</v>
      </c>
      <c r="B317" s="69" t="s">
        <v>107</v>
      </c>
      <c r="C317" s="65">
        <v>50103</v>
      </c>
      <c r="D317" s="70"/>
      <c r="E317" s="66" t="s">
        <v>182</v>
      </c>
      <c r="F317" s="152">
        <v>12320000</v>
      </c>
      <c r="J317" s="435" t="s">
        <v>714</v>
      </c>
      <c r="L317" s="75"/>
      <c r="M317" s="75"/>
    </row>
    <row r="318" spans="1:13" ht="12" customHeight="1" x14ac:dyDescent="0.2">
      <c r="A318" s="63" t="s">
        <v>483</v>
      </c>
      <c r="B318" s="69" t="s">
        <v>107</v>
      </c>
      <c r="C318" s="65">
        <v>50104</v>
      </c>
      <c r="D318" s="70"/>
      <c r="E318" s="39" t="s">
        <v>183</v>
      </c>
      <c r="F318" s="152">
        <v>5180000</v>
      </c>
      <c r="J318" s="435" t="s">
        <v>714</v>
      </c>
      <c r="L318" s="75"/>
      <c r="M318" s="75"/>
    </row>
    <row r="319" spans="1:13" ht="12" customHeight="1" x14ac:dyDescent="0.2">
      <c r="A319" s="63" t="s">
        <v>483</v>
      </c>
      <c r="B319" s="149" t="s">
        <v>107</v>
      </c>
      <c r="C319" s="65">
        <v>50105</v>
      </c>
      <c r="D319" s="150"/>
      <c r="E319" s="151" t="s">
        <v>307</v>
      </c>
      <c r="F319" s="152">
        <v>22960000</v>
      </c>
      <c r="J319" s="435" t="s">
        <v>714</v>
      </c>
      <c r="L319" s="75"/>
      <c r="M319" s="75"/>
    </row>
    <row r="320" spans="1:13" ht="12" customHeight="1" x14ac:dyDescent="0.2">
      <c r="A320" s="63" t="s">
        <v>483</v>
      </c>
      <c r="B320" s="69" t="s">
        <v>107</v>
      </c>
      <c r="C320" s="65">
        <v>50199</v>
      </c>
      <c r="D320" s="70"/>
      <c r="E320" s="66" t="s">
        <v>310</v>
      </c>
      <c r="F320" s="152">
        <v>8302560</v>
      </c>
      <c r="J320" s="435" t="s">
        <v>714</v>
      </c>
      <c r="L320" s="75"/>
      <c r="M320" s="75"/>
    </row>
    <row r="321" spans="1:14" ht="12" hidden="1" customHeight="1" x14ac:dyDescent="0.2">
      <c r="A321" s="63" t="s">
        <v>483</v>
      </c>
      <c r="B321" s="69" t="s">
        <v>107</v>
      </c>
      <c r="C321" s="70">
        <v>50103</v>
      </c>
      <c r="D321" s="70"/>
      <c r="E321" s="66" t="s">
        <v>182</v>
      </c>
      <c r="F321" s="113">
        <v>0</v>
      </c>
      <c r="L321" s="75"/>
      <c r="M321" s="75"/>
    </row>
    <row r="322" spans="1:14" ht="12" hidden="1" customHeight="1" x14ac:dyDescent="0.2">
      <c r="A322" s="63" t="s">
        <v>483</v>
      </c>
      <c r="B322" s="69" t="s">
        <v>107</v>
      </c>
      <c r="C322" s="70">
        <v>50107</v>
      </c>
      <c r="D322" s="70"/>
      <c r="E322" s="66" t="s">
        <v>309</v>
      </c>
      <c r="F322" s="113">
        <v>0</v>
      </c>
      <c r="L322" s="75"/>
      <c r="M322" s="75"/>
    </row>
    <row r="323" spans="1:14" ht="12" hidden="1" customHeight="1" x14ac:dyDescent="0.2">
      <c r="A323" s="63" t="s">
        <v>483</v>
      </c>
      <c r="B323" s="69" t="s">
        <v>107</v>
      </c>
      <c r="C323" s="70">
        <v>50199</v>
      </c>
      <c r="D323" s="70"/>
      <c r="E323" s="66" t="s">
        <v>310</v>
      </c>
      <c r="F323" s="113">
        <v>0</v>
      </c>
      <c r="L323" s="75"/>
      <c r="M323" s="75"/>
    </row>
    <row r="324" spans="1:14" ht="12" customHeight="1" x14ac:dyDescent="0.2">
      <c r="A324" s="63"/>
      <c r="B324" s="69" t="s">
        <v>106</v>
      </c>
      <c r="C324" s="70" t="s">
        <v>106</v>
      </c>
      <c r="D324" s="70"/>
      <c r="E324" s="66"/>
      <c r="F324" s="112"/>
      <c r="L324" s="75"/>
      <c r="M324" s="75"/>
    </row>
    <row r="325" spans="1:14" ht="12" customHeight="1" x14ac:dyDescent="0.2">
      <c r="A325" s="541" t="s">
        <v>261</v>
      </c>
      <c r="B325" s="542"/>
      <c r="C325" s="543"/>
      <c r="D325" s="68"/>
      <c r="E325" s="61" t="s">
        <v>302</v>
      </c>
      <c r="F325" s="110">
        <f>+F332+F335+F344+F326+F329+F340</f>
        <v>3531000000</v>
      </c>
      <c r="L325" s="75"/>
      <c r="M325" s="75"/>
    </row>
    <row r="326" spans="1:14" ht="12" customHeight="1" x14ac:dyDescent="0.2">
      <c r="A326" s="470" t="s">
        <v>480</v>
      </c>
      <c r="B326" s="471" t="s">
        <v>108</v>
      </c>
      <c r="C326" s="68">
        <v>50201</v>
      </c>
      <c r="D326" s="68"/>
      <c r="E326" s="44" t="s">
        <v>303</v>
      </c>
      <c r="F326" s="472">
        <f>+F327+F328</f>
        <v>266487686</v>
      </c>
      <c r="L326" s="75"/>
      <c r="M326" s="75"/>
    </row>
    <row r="327" spans="1:14" ht="12" customHeight="1" x14ac:dyDescent="0.2">
      <c r="A327" s="63" t="s">
        <v>480</v>
      </c>
      <c r="B327" s="69" t="s">
        <v>108</v>
      </c>
      <c r="C327" s="65">
        <v>50201</v>
      </c>
      <c r="D327" s="70"/>
      <c r="E327" s="39" t="s">
        <v>702</v>
      </c>
      <c r="F327" s="152">
        <v>16487686</v>
      </c>
      <c r="L327" s="75"/>
      <c r="M327" s="75"/>
    </row>
    <row r="328" spans="1:14" ht="12" customHeight="1" x14ac:dyDescent="0.2">
      <c r="A328" s="63" t="s">
        <v>480</v>
      </c>
      <c r="B328" s="69" t="s">
        <v>108</v>
      </c>
      <c r="C328" s="65">
        <v>50201</v>
      </c>
      <c r="D328" s="70"/>
      <c r="E328" s="39" t="s">
        <v>701</v>
      </c>
      <c r="F328" s="152">
        <v>250000000</v>
      </c>
      <c r="L328" s="75"/>
      <c r="M328" s="75"/>
    </row>
    <row r="329" spans="1:14" ht="12" customHeight="1" x14ac:dyDescent="0.2">
      <c r="A329" s="470" t="s">
        <v>482</v>
      </c>
      <c r="B329" s="471" t="s">
        <v>108</v>
      </c>
      <c r="C329" s="68">
        <v>50201</v>
      </c>
      <c r="D329" s="68"/>
      <c r="E329" s="44" t="s">
        <v>303</v>
      </c>
      <c r="F329" s="472">
        <f>+F330+F331</f>
        <v>693512314</v>
      </c>
      <c r="L329" s="75"/>
      <c r="M329" s="75"/>
    </row>
    <row r="330" spans="1:14" ht="12" customHeight="1" x14ac:dyDescent="0.2">
      <c r="A330" s="63" t="s">
        <v>482</v>
      </c>
      <c r="B330" s="69" t="s">
        <v>108</v>
      </c>
      <c r="C330" s="65">
        <v>50201</v>
      </c>
      <c r="D330" s="70"/>
      <c r="E330" s="39" t="s">
        <v>703</v>
      </c>
      <c r="F330" s="152">
        <v>400000000</v>
      </c>
      <c r="L330" s="75"/>
      <c r="M330" s="75"/>
    </row>
    <row r="331" spans="1:14" ht="12" customHeight="1" x14ac:dyDescent="0.2">
      <c r="A331" s="63" t="s">
        <v>482</v>
      </c>
      <c r="B331" s="69" t="s">
        <v>108</v>
      </c>
      <c r="C331" s="65">
        <v>50201</v>
      </c>
      <c r="D331" s="70"/>
      <c r="E331" s="39" t="s">
        <v>702</v>
      </c>
      <c r="F331" s="152">
        <v>293512314</v>
      </c>
      <c r="L331" s="75"/>
      <c r="M331" s="75"/>
    </row>
    <row r="332" spans="1:14" s="130" customFormat="1" ht="12" customHeight="1" x14ac:dyDescent="0.2">
      <c r="A332" s="63" t="s">
        <v>487</v>
      </c>
      <c r="B332" s="69" t="s">
        <v>109</v>
      </c>
      <c r="C332" s="70">
        <v>50299</v>
      </c>
      <c r="D332" s="70"/>
      <c r="E332" s="39" t="s">
        <v>178</v>
      </c>
      <c r="F332" s="152">
        <v>1644000000</v>
      </c>
      <c r="H332" s="396"/>
      <c r="I332" s="396"/>
      <c r="J332" s="351" t="s">
        <v>638</v>
      </c>
      <c r="K332" s="434"/>
      <c r="L332" s="21"/>
      <c r="M332" s="21"/>
      <c r="N332" s="21"/>
    </row>
    <row r="333" spans="1:14" s="130" customFormat="1" ht="12" hidden="1" customHeight="1" x14ac:dyDescent="0.2">
      <c r="A333" s="63" t="s">
        <v>593</v>
      </c>
      <c r="B333" s="69" t="s">
        <v>108</v>
      </c>
      <c r="C333" s="70">
        <v>50201</v>
      </c>
      <c r="D333" s="70"/>
      <c r="E333" s="39" t="s">
        <v>303</v>
      </c>
      <c r="F333" s="113">
        <v>0</v>
      </c>
      <c r="H333" s="396"/>
      <c r="I333" s="396"/>
      <c r="J333" s="351"/>
      <c r="K333" s="434"/>
      <c r="L333" s="21"/>
      <c r="M333" s="21"/>
      <c r="N333" s="21"/>
    </row>
    <row r="334" spans="1:14" s="130" customFormat="1" ht="12" hidden="1" customHeight="1" x14ac:dyDescent="0.2">
      <c r="A334" s="63" t="s">
        <v>593</v>
      </c>
      <c r="B334" s="69" t="s">
        <v>109</v>
      </c>
      <c r="C334" s="70">
        <v>50299</v>
      </c>
      <c r="D334" s="70"/>
      <c r="E334" s="39" t="s">
        <v>178</v>
      </c>
      <c r="F334" s="113">
        <v>0</v>
      </c>
      <c r="H334" s="396"/>
      <c r="I334" s="396"/>
      <c r="J334" s="351"/>
      <c r="K334" s="434"/>
      <c r="L334" s="21"/>
      <c r="M334" s="21"/>
      <c r="N334" s="21"/>
    </row>
    <row r="335" spans="1:14" ht="12" customHeight="1" x14ac:dyDescent="0.2">
      <c r="A335" s="470" t="s">
        <v>481</v>
      </c>
      <c r="B335" s="471" t="s">
        <v>108</v>
      </c>
      <c r="C335" s="68">
        <v>50201</v>
      </c>
      <c r="D335" s="68"/>
      <c r="E335" s="44" t="s">
        <v>303</v>
      </c>
      <c r="F335" s="472">
        <f>SUM(F336:F339)</f>
        <v>534000000</v>
      </c>
      <c r="J335" s="124"/>
    </row>
    <row r="336" spans="1:14" ht="12" hidden="1" customHeight="1" x14ac:dyDescent="0.2">
      <c r="A336" s="63" t="s">
        <v>481</v>
      </c>
      <c r="B336" s="69" t="s">
        <v>108</v>
      </c>
      <c r="C336" s="65">
        <v>50201</v>
      </c>
      <c r="D336" s="70"/>
      <c r="E336" s="39" t="s">
        <v>676</v>
      </c>
      <c r="F336" s="152">
        <v>0</v>
      </c>
      <c r="J336" s="124"/>
    </row>
    <row r="337" spans="1:14" ht="12" customHeight="1" x14ac:dyDescent="0.2">
      <c r="A337" s="63" t="s">
        <v>481</v>
      </c>
      <c r="B337" s="69" t="s">
        <v>108</v>
      </c>
      <c r="C337" s="65">
        <v>50201</v>
      </c>
      <c r="D337" s="70"/>
      <c r="E337" s="39" t="s">
        <v>678</v>
      </c>
      <c r="F337" s="152">
        <v>160000000</v>
      </c>
      <c r="J337" s="124"/>
    </row>
    <row r="338" spans="1:14" ht="12" customHeight="1" x14ac:dyDescent="0.2">
      <c r="A338" s="63" t="s">
        <v>481</v>
      </c>
      <c r="B338" s="69" t="s">
        <v>108</v>
      </c>
      <c r="C338" s="65">
        <v>50201</v>
      </c>
      <c r="D338" s="70"/>
      <c r="E338" s="39" t="s">
        <v>677</v>
      </c>
      <c r="F338" s="152">
        <v>374000000</v>
      </c>
      <c r="J338" s="124"/>
    </row>
    <row r="339" spans="1:14" ht="12" hidden="1" customHeight="1" x14ac:dyDescent="0.2">
      <c r="A339" s="63" t="s">
        <v>481</v>
      </c>
      <c r="B339" s="69" t="s">
        <v>108</v>
      </c>
      <c r="C339" s="70" t="s">
        <v>674</v>
      </c>
      <c r="D339" s="70"/>
      <c r="E339" s="39" t="s">
        <v>675</v>
      </c>
      <c r="F339" s="152">
        <v>0</v>
      </c>
      <c r="J339" s="124"/>
    </row>
    <row r="340" spans="1:14" ht="12" customHeight="1" x14ac:dyDescent="0.2">
      <c r="A340" s="63" t="s">
        <v>481</v>
      </c>
      <c r="B340" s="69" t="s">
        <v>109</v>
      </c>
      <c r="C340" s="70">
        <v>50299</v>
      </c>
      <c r="D340" s="70"/>
      <c r="E340" s="39" t="s">
        <v>178</v>
      </c>
      <c r="F340" s="152">
        <f>26000000+17000000</f>
        <v>43000000</v>
      </c>
      <c r="J340" s="124" t="s">
        <v>705</v>
      </c>
    </row>
    <row r="341" spans="1:14" ht="12" hidden="1" customHeight="1" x14ac:dyDescent="0.2">
      <c r="A341" s="63" t="s">
        <v>565</v>
      </c>
      <c r="B341" s="69" t="s">
        <v>108</v>
      </c>
      <c r="C341" s="70">
        <v>50201</v>
      </c>
      <c r="D341" s="70"/>
      <c r="E341" s="39" t="s">
        <v>303</v>
      </c>
      <c r="F341" s="113">
        <v>0</v>
      </c>
      <c r="J341" s="124"/>
    </row>
    <row r="342" spans="1:14" s="130" customFormat="1" ht="12" hidden="1" customHeight="1" x14ac:dyDescent="0.2">
      <c r="A342" s="63" t="s">
        <v>488</v>
      </c>
      <c r="B342" s="69" t="s">
        <v>109</v>
      </c>
      <c r="C342" s="70">
        <v>50299</v>
      </c>
      <c r="D342" s="70"/>
      <c r="E342" s="39" t="s">
        <v>178</v>
      </c>
      <c r="F342" s="113">
        <v>0</v>
      </c>
      <c r="H342" s="396"/>
      <c r="I342" s="396"/>
      <c r="J342" s="351"/>
      <c r="K342" s="434"/>
      <c r="L342" s="21"/>
      <c r="M342" s="21"/>
      <c r="N342" s="21"/>
    </row>
    <row r="343" spans="1:14" s="130" customFormat="1" ht="12" hidden="1" customHeight="1" x14ac:dyDescent="0.2">
      <c r="A343" s="63" t="s">
        <v>489</v>
      </c>
      <c r="B343" s="69">
        <v>2110</v>
      </c>
      <c r="C343" s="70">
        <v>50201</v>
      </c>
      <c r="D343" s="70"/>
      <c r="E343" s="39" t="s">
        <v>303</v>
      </c>
      <c r="F343" s="111">
        <v>0</v>
      </c>
      <c r="H343" s="396"/>
      <c r="I343" s="396"/>
      <c r="J343" s="75"/>
      <c r="K343" s="434"/>
      <c r="L343" s="21"/>
      <c r="M343" s="21"/>
      <c r="N343" s="21"/>
    </row>
    <row r="344" spans="1:14" s="130" customFormat="1" ht="12" customHeight="1" x14ac:dyDescent="0.2">
      <c r="A344" s="470" t="s">
        <v>679</v>
      </c>
      <c r="B344" s="471">
        <v>2110</v>
      </c>
      <c r="C344" s="68">
        <v>50201</v>
      </c>
      <c r="D344" s="68"/>
      <c r="E344" s="44" t="s">
        <v>303</v>
      </c>
      <c r="F344" s="472">
        <f>+F345</f>
        <v>350000000</v>
      </c>
      <c r="H344" s="396"/>
      <c r="I344" s="396"/>
      <c r="J344" s="75"/>
      <c r="K344" s="434"/>
      <c r="L344" s="21"/>
      <c r="M344" s="21"/>
      <c r="N344" s="21" t="s">
        <v>721</v>
      </c>
    </row>
    <row r="345" spans="1:14" s="130" customFormat="1" ht="12" customHeight="1" x14ac:dyDescent="0.2">
      <c r="A345" s="63" t="s">
        <v>679</v>
      </c>
      <c r="B345" s="69" t="s">
        <v>108</v>
      </c>
      <c r="C345" s="65">
        <v>50201</v>
      </c>
      <c r="D345" s="70"/>
      <c r="E345" s="39" t="s">
        <v>675</v>
      </c>
      <c r="F345" s="152">
        <v>350000000</v>
      </c>
      <c r="H345" s="396"/>
      <c r="I345" s="396"/>
      <c r="J345" s="75"/>
      <c r="K345" s="434"/>
      <c r="L345" s="21"/>
      <c r="M345" s="21"/>
      <c r="N345" s="21"/>
    </row>
    <row r="346" spans="1:14" s="130" customFormat="1" ht="12" customHeight="1" thickBot="1" x14ac:dyDescent="0.25">
      <c r="A346" s="71"/>
      <c r="B346" s="80"/>
      <c r="C346" s="81"/>
      <c r="D346" s="81"/>
      <c r="E346" s="86"/>
      <c r="F346" s="430"/>
      <c r="H346" s="396"/>
      <c r="I346" s="396"/>
      <c r="J346" s="75"/>
      <c r="K346" s="434"/>
      <c r="L346" s="21"/>
      <c r="M346" s="21"/>
      <c r="N346" s="21"/>
    </row>
    <row r="347" spans="1:14" s="130" customFormat="1" ht="12" hidden="1" customHeight="1" x14ac:dyDescent="0.2">
      <c r="A347" s="541" t="s">
        <v>263</v>
      </c>
      <c r="B347" s="542"/>
      <c r="C347" s="543"/>
      <c r="D347" s="68"/>
      <c r="E347" s="61" t="s">
        <v>311</v>
      </c>
      <c r="F347" s="110">
        <f>+F348</f>
        <v>0</v>
      </c>
      <c r="H347" s="396"/>
      <c r="I347" s="396"/>
      <c r="J347" s="75"/>
      <c r="K347" s="434"/>
      <c r="L347" s="21"/>
      <c r="M347" s="21"/>
      <c r="N347" s="21"/>
    </row>
    <row r="348" spans="1:14" s="130" customFormat="1" ht="12" hidden="1" customHeight="1" x14ac:dyDescent="0.2">
      <c r="A348" s="63" t="s">
        <v>593</v>
      </c>
      <c r="B348" s="69">
        <v>2250</v>
      </c>
      <c r="C348" s="70">
        <v>59902</v>
      </c>
      <c r="D348" s="70"/>
      <c r="E348" s="39" t="s">
        <v>375</v>
      </c>
      <c r="F348" s="113">
        <v>0</v>
      </c>
      <c r="H348" s="396"/>
      <c r="I348" s="396"/>
      <c r="J348" s="75"/>
      <c r="K348" s="434"/>
      <c r="L348" s="21"/>
      <c r="M348" s="21"/>
      <c r="N348" s="21"/>
    </row>
    <row r="349" spans="1:14" s="75" customFormat="1" ht="12" hidden="1" customHeight="1" thickBot="1" x14ac:dyDescent="0.25">
      <c r="A349" s="105"/>
      <c r="B349" s="142" t="s">
        <v>106</v>
      </c>
      <c r="C349" s="143" t="s">
        <v>106</v>
      </c>
      <c r="D349" s="143"/>
      <c r="E349" s="107"/>
      <c r="F349" s="144"/>
      <c r="G349" s="130"/>
      <c r="H349" s="396"/>
      <c r="I349" s="396"/>
      <c r="K349" s="434"/>
      <c r="L349" s="21"/>
      <c r="M349" s="21"/>
      <c r="N349" s="21"/>
    </row>
    <row r="350" spans="1:14" s="75" customFormat="1" ht="18" customHeight="1" thickBot="1" x14ac:dyDescent="0.25">
      <c r="A350" s="562">
        <v>6</v>
      </c>
      <c r="B350" s="563"/>
      <c r="C350" s="564"/>
      <c r="D350" s="74"/>
      <c r="E350" s="275" t="s">
        <v>227</v>
      </c>
      <c r="F350" s="276">
        <f>F373+F355+F352</f>
        <v>18000000</v>
      </c>
      <c r="G350" s="131"/>
      <c r="H350" s="424"/>
      <c r="I350" s="424"/>
      <c r="K350" s="434"/>
      <c r="L350" s="21"/>
      <c r="M350" s="21"/>
      <c r="N350" s="21"/>
    </row>
    <row r="351" spans="1:14" s="75" customFormat="1" ht="12" customHeight="1" x14ac:dyDescent="0.2">
      <c r="A351" s="93"/>
      <c r="B351" s="34" t="s">
        <v>106</v>
      </c>
      <c r="C351" s="85" t="s">
        <v>106</v>
      </c>
      <c r="D351" s="85"/>
      <c r="E351" s="92"/>
      <c r="F351" s="122"/>
      <c r="G351" s="130"/>
      <c r="H351" s="396"/>
      <c r="I351" s="396"/>
      <c r="K351" s="434"/>
      <c r="L351" s="21"/>
      <c r="M351" s="21"/>
      <c r="N351" s="21"/>
    </row>
    <row r="352" spans="1:14" s="75" customFormat="1" ht="12" hidden="1" customHeight="1" x14ac:dyDescent="0.2">
      <c r="A352" s="541" t="s">
        <v>265</v>
      </c>
      <c r="B352" s="542"/>
      <c r="C352" s="543"/>
      <c r="D352" s="68"/>
      <c r="E352" s="147" t="s">
        <v>642</v>
      </c>
      <c r="F352" s="110">
        <f>+F353</f>
        <v>0</v>
      </c>
      <c r="G352" s="130"/>
      <c r="H352" s="396"/>
      <c r="I352" s="396"/>
      <c r="K352" s="434"/>
      <c r="L352" s="21"/>
      <c r="M352" s="21"/>
      <c r="N352" s="21"/>
    </row>
    <row r="353" spans="1:14" s="75" customFormat="1" ht="12" hidden="1" customHeight="1" x14ac:dyDescent="0.2">
      <c r="A353" s="46" t="s">
        <v>593</v>
      </c>
      <c r="B353" s="16">
        <v>1320</v>
      </c>
      <c r="C353" s="70">
        <v>60299</v>
      </c>
      <c r="D353" s="85"/>
      <c r="E353" s="92" t="s">
        <v>643</v>
      </c>
      <c r="F353" s="113">
        <v>0</v>
      </c>
      <c r="G353" s="130"/>
      <c r="H353" s="396"/>
      <c r="I353" s="396"/>
      <c r="K353" s="434"/>
      <c r="L353" s="21"/>
      <c r="M353" s="21"/>
      <c r="N353" s="21"/>
    </row>
    <row r="354" spans="1:14" s="75" customFormat="1" ht="12" hidden="1" customHeight="1" x14ac:dyDescent="0.2">
      <c r="A354" s="93"/>
      <c r="B354" s="34"/>
      <c r="C354" s="85"/>
      <c r="D354" s="85"/>
      <c r="E354" s="92"/>
      <c r="F354" s="122"/>
      <c r="G354" s="130"/>
      <c r="H354" s="396"/>
      <c r="I354" s="396"/>
      <c r="K354" s="434"/>
      <c r="L354" s="21"/>
      <c r="M354" s="21"/>
      <c r="N354" s="21"/>
    </row>
    <row r="355" spans="1:14" s="75" customFormat="1" ht="12" customHeight="1" x14ac:dyDescent="0.2">
      <c r="A355" s="541" t="s">
        <v>264</v>
      </c>
      <c r="B355" s="542"/>
      <c r="C355" s="543"/>
      <c r="D355" s="68"/>
      <c r="E355" s="147" t="s">
        <v>724</v>
      </c>
      <c r="F355" s="110">
        <f>SUM(F356:F371)</f>
        <v>17500000</v>
      </c>
      <c r="G355" s="130"/>
      <c r="H355" s="396"/>
      <c r="I355" s="396"/>
      <c r="K355" s="434"/>
      <c r="L355" s="21"/>
      <c r="M355" s="21"/>
      <c r="N355" s="21"/>
    </row>
    <row r="356" spans="1:14" s="75" customFormat="1" ht="25.5" customHeight="1" x14ac:dyDescent="0.2">
      <c r="A356" s="46" t="s">
        <v>480</v>
      </c>
      <c r="B356" s="16">
        <v>1310</v>
      </c>
      <c r="C356" s="65">
        <v>60103</v>
      </c>
      <c r="D356" s="91"/>
      <c r="E356" s="508" t="s">
        <v>738</v>
      </c>
      <c r="F356" s="152">
        <v>17500000</v>
      </c>
      <c r="G356" s="130"/>
      <c r="H356" s="396"/>
      <c r="I356" s="396"/>
      <c r="K356" s="434"/>
      <c r="L356" s="21"/>
      <c r="M356" s="21"/>
      <c r="N356" s="21"/>
    </row>
    <row r="357" spans="1:14" s="75" customFormat="1" ht="12" hidden="1" customHeight="1" x14ac:dyDescent="0.2">
      <c r="A357" s="46" t="s">
        <v>480</v>
      </c>
      <c r="B357" s="16" t="s">
        <v>110</v>
      </c>
      <c r="C357" s="65" t="s">
        <v>725</v>
      </c>
      <c r="D357" s="91"/>
      <c r="E357" s="66" t="s">
        <v>731</v>
      </c>
      <c r="F357" s="152">
        <v>0</v>
      </c>
      <c r="G357" s="130"/>
      <c r="H357" s="396"/>
      <c r="I357" s="396"/>
      <c r="K357" s="434"/>
      <c r="L357" s="21"/>
      <c r="M357" s="21"/>
      <c r="N357" s="21"/>
    </row>
    <row r="358" spans="1:14" s="75" customFormat="1" ht="12" hidden="1" customHeight="1" x14ac:dyDescent="0.2">
      <c r="A358" s="46" t="s">
        <v>480</v>
      </c>
      <c r="B358" s="16">
        <v>1320</v>
      </c>
      <c r="C358" s="65" t="s">
        <v>726</v>
      </c>
      <c r="D358" s="91"/>
      <c r="E358" s="66" t="s">
        <v>732</v>
      </c>
      <c r="F358" s="152">
        <v>0</v>
      </c>
      <c r="G358" s="130"/>
      <c r="H358" s="396"/>
      <c r="I358" s="396"/>
      <c r="K358" s="434"/>
      <c r="L358" s="21"/>
      <c r="M358" s="21"/>
      <c r="N358" s="21"/>
    </row>
    <row r="359" spans="1:14" s="75" customFormat="1" ht="12" hidden="1" customHeight="1" x14ac:dyDescent="0.2">
      <c r="A359" s="46" t="s">
        <v>480</v>
      </c>
      <c r="B359" s="16" t="s">
        <v>110</v>
      </c>
      <c r="C359" s="65" t="s">
        <v>604</v>
      </c>
      <c r="D359" s="91"/>
      <c r="E359" s="66" t="s">
        <v>612</v>
      </c>
      <c r="F359" s="152"/>
      <c r="G359" s="130"/>
      <c r="H359" s="396"/>
      <c r="I359" s="396"/>
      <c r="K359" s="434"/>
      <c r="L359" s="21"/>
      <c r="M359" s="21"/>
      <c r="N359" s="21"/>
    </row>
    <row r="360" spans="1:14" s="75" customFormat="1" ht="12" hidden="1" customHeight="1" x14ac:dyDescent="0.2">
      <c r="A360" s="46" t="s">
        <v>480</v>
      </c>
      <c r="B360" s="16" t="s">
        <v>110</v>
      </c>
      <c r="C360" s="65" t="s">
        <v>727</v>
      </c>
      <c r="D360" s="91"/>
      <c r="E360" s="66" t="s">
        <v>733</v>
      </c>
      <c r="F360" s="152">
        <v>0</v>
      </c>
      <c r="G360" s="130"/>
      <c r="H360" s="396"/>
      <c r="I360" s="396"/>
      <c r="K360" s="434"/>
      <c r="L360" s="21"/>
      <c r="M360" s="21"/>
      <c r="N360" s="21"/>
    </row>
    <row r="361" spans="1:14" s="75" customFormat="1" ht="12" hidden="1" customHeight="1" x14ac:dyDescent="0.2">
      <c r="A361" s="46" t="s">
        <v>480</v>
      </c>
      <c r="B361" s="16">
        <v>1320</v>
      </c>
      <c r="C361" s="65" t="s">
        <v>728</v>
      </c>
      <c r="D361" s="91"/>
      <c r="E361" s="66" t="s">
        <v>734</v>
      </c>
      <c r="F361" s="152">
        <v>0</v>
      </c>
      <c r="G361" s="130"/>
      <c r="H361" s="396"/>
      <c r="I361" s="396"/>
      <c r="K361" s="434"/>
      <c r="L361" s="21"/>
      <c r="M361" s="21"/>
      <c r="N361" s="21"/>
    </row>
    <row r="362" spans="1:14" s="75" customFormat="1" ht="12" hidden="1" customHeight="1" x14ac:dyDescent="0.2">
      <c r="A362" s="46" t="s">
        <v>480</v>
      </c>
      <c r="B362" s="16" t="s">
        <v>110</v>
      </c>
      <c r="C362" s="65" t="s">
        <v>729</v>
      </c>
      <c r="D362" s="91"/>
      <c r="E362" s="66" t="s">
        <v>735</v>
      </c>
      <c r="F362" s="152">
        <v>0</v>
      </c>
      <c r="G362" s="130"/>
      <c r="H362" s="396"/>
      <c r="I362" s="396"/>
      <c r="K362" s="434"/>
      <c r="L362" s="21"/>
      <c r="M362" s="21"/>
      <c r="N362" s="21"/>
    </row>
    <row r="363" spans="1:14" s="75" customFormat="1" ht="12" hidden="1" customHeight="1" x14ac:dyDescent="0.2">
      <c r="A363" s="46" t="s">
        <v>480</v>
      </c>
      <c r="B363" s="16">
        <v>1320</v>
      </c>
      <c r="C363" s="65" t="s">
        <v>730</v>
      </c>
      <c r="D363" s="85"/>
      <c r="E363" s="66" t="s">
        <v>736</v>
      </c>
      <c r="F363" s="152">
        <v>0</v>
      </c>
      <c r="G363" s="130"/>
      <c r="H363" s="396"/>
      <c r="I363" s="396"/>
      <c r="K363" s="434"/>
      <c r="L363" s="21"/>
      <c r="M363" s="21"/>
      <c r="N363" s="21"/>
    </row>
    <row r="364" spans="1:14" s="75" customFormat="1" ht="12" hidden="1" customHeight="1" x14ac:dyDescent="0.2">
      <c r="A364" s="46" t="s">
        <v>593</v>
      </c>
      <c r="B364" s="16" t="s">
        <v>110</v>
      </c>
      <c r="C364" s="70" t="s">
        <v>601</v>
      </c>
      <c r="D364" s="91"/>
      <c r="E364" s="66" t="s">
        <v>609</v>
      </c>
      <c r="F364" s="113">
        <v>0</v>
      </c>
      <c r="G364" s="130"/>
      <c r="H364" s="396"/>
      <c r="I364" s="396"/>
      <c r="J364" s="160"/>
      <c r="K364" s="434"/>
      <c r="L364" s="21"/>
      <c r="M364" s="21"/>
      <c r="N364" s="21"/>
    </row>
    <row r="365" spans="1:14" s="75" customFormat="1" ht="12" hidden="1" customHeight="1" x14ac:dyDescent="0.2">
      <c r="A365" s="46" t="s">
        <v>593</v>
      </c>
      <c r="B365" s="16" t="s">
        <v>110</v>
      </c>
      <c r="C365" s="70" t="s">
        <v>602</v>
      </c>
      <c r="D365" s="91"/>
      <c r="E365" s="66" t="s">
        <v>610</v>
      </c>
      <c r="F365" s="113">
        <v>0</v>
      </c>
      <c r="G365" s="130"/>
      <c r="H365" s="396"/>
      <c r="I365" s="396"/>
      <c r="J365" s="160"/>
      <c r="K365" s="434"/>
      <c r="L365" s="21"/>
      <c r="M365" s="21"/>
      <c r="N365" s="21"/>
    </row>
    <row r="366" spans="1:14" s="75" customFormat="1" ht="12" hidden="1" customHeight="1" x14ac:dyDescent="0.2">
      <c r="A366" s="46" t="s">
        <v>593</v>
      </c>
      <c r="B366" s="16">
        <v>1320</v>
      </c>
      <c r="C366" s="70" t="s">
        <v>603</v>
      </c>
      <c r="D366" s="91"/>
      <c r="E366" s="66" t="s">
        <v>611</v>
      </c>
      <c r="F366" s="113">
        <v>0</v>
      </c>
      <c r="G366" s="130"/>
      <c r="H366" s="396"/>
      <c r="I366" s="396"/>
      <c r="J366" s="160"/>
      <c r="K366" s="434"/>
      <c r="L366" s="21"/>
      <c r="M366" s="21"/>
      <c r="N366" s="21"/>
    </row>
    <row r="367" spans="1:14" s="75" customFormat="1" ht="12" hidden="1" customHeight="1" x14ac:dyDescent="0.2">
      <c r="A367" s="46" t="s">
        <v>593</v>
      </c>
      <c r="B367" s="16" t="s">
        <v>110</v>
      </c>
      <c r="C367" s="70" t="s">
        <v>604</v>
      </c>
      <c r="D367" s="91"/>
      <c r="E367" s="66" t="s">
        <v>612</v>
      </c>
      <c r="F367" s="113">
        <v>0</v>
      </c>
      <c r="G367" s="130"/>
      <c r="H367" s="396"/>
      <c r="I367" s="396"/>
      <c r="J367" s="160"/>
      <c r="K367" s="434"/>
      <c r="L367" s="21"/>
      <c r="M367" s="21"/>
      <c r="N367" s="21"/>
    </row>
    <row r="368" spans="1:14" s="75" customFormat="1" ht="12" hidden="1" customHeight="1" x14ac:dyDescent="0.2">
      <c r="A368" s="46" t="s">
        <v>593</v>
      </c>
      <c r="B368" s="16" t="s">
        <v>110</v>
      </c>
      <c r="C368" s="70" t="s">
        <v>605</v>
      </c>
      <c r="D368" s="91"/>
      <c r="E368" s="66" t="s">
        <v>613</v>
      </c>
      <c r="F368" s="113">
        <v>0</v>
      </c>
      <c r="G368" s="130"/>
      <c r="H368" s="396"/>
      <c r="I368" s="396"/>
      <c r="J368" s="160"/>
      <c r="K368" s="434"/>
      <c r="L368" s="21"/>
      <c r="M368" s="21"/>
      <c r="N368" s="21"/>
    </row>
    <row r="369" spans="1:14" s="75" customFormat="1" ht="12" hidden="1" customHeight="1" x14ac:dyDescent="0.2">
      <c r="A369" s="46" t="s">
        <v>593</v>
      </c>
      <c r="B369" s="16">
        <v>1320</v>
      </c>
      <c r="C369" s="70" t="s">
        <v>606</v>
      </c>
      <c r="D369" s="91"/>
      <c r="E369" s="66" t="s">
        <v>614</v>
      </c>
      <c r="F369" s="113">
        <v>0</v>
      </c>
      <c r="G369" s="130"/>
      <c r="H369" s="396"/>
      <c r="I369" s="396"/>
      <c r="J369" s="160"/>
      <c r="K369" s="434"/>
      <c r="L369" s="21"/>
      <c r="M369" s="21"/>
      <c r="N369" s="21"/>
    </row>
    <row r="370" spans="1:14" s="75" customFormat="1" ht="12" hidden="1" customHeight="1" x14ac:dyDescent="0.2">
      <c r="A370" s="46" t="s">
        <v>593</v>
      </c>
      <c r="B370" s="16" t="s">
        <v>110</v>
      </c>
      <c r="C370" s="70" t="s">
        <v>607</v>
      </c>
      <c r="D370" s="91"/>
      <c r="E370" s="66" t="s">
        <v>615</v>
      </c>
      <c r="F370" s="113">
        <v>0</v>
      </c>
      <c r="G370" s="130"/>
      <c r="H370" s="396"/>
      <c r="I370" s="396"/>
      <c r="J370" s="160"/>
      <c r="K370" s="434"/>
      <c r="L370" s="21"/>
      <c r="M370" s="21"/>
      <c r="N370" s="21"/>
    </row>
    <row r="371" spans="1:14" s="75" customFormat="1" ht="12" hidden="1" customHeight="1" x14ac:dyDescent="0.2">
      <c r="A371" s="46" t="s">
        <v>593</v>
      </c>
      <c r="B371" s="16">
        <v>1320</v>
      </c>
      <c r="C371" s="70" t="s">
        <v>608</v>
      </c>
      <c r="D371" s="85"/>
      <c r="E371" s="66" t="s">
        <v>616</v>
      </c>
      <c r="F371" s="113">
        <v>0</v>
      </c>
      <c r="G371" s="130"/>
      <c r="H371" s="396"/>
      <c r="I371" s="396"/>
      <c r="J371" s="160"/>
      <c r="K371" s="434"/>
      <c r="L371" s="21"/>
      <c r="M371" s="21"/>
      <c r="N371" s="21"/>
    </row>
    <row r="372" spans="1:14" s="75" customFormat="1" ht="12" customHeight="1" x14ac:dyDescent="0.2">
      <c r="A372" s="93"/>
      <c r="B372" s="34"/>
      <c r="C372" s="85"/>
      <c r="D372" s="85"/>
      <c r="E372" s="92"/>
      <c r="F372" s="165"/>
      <c r="G372" s="130"/>
      <c r="H372" s="396"/>
      <c r="I372" s="396"/>
      <c r="K372" s="434"/>
      <c r="L372" s="21"/>
      <c r="M372" s="21"/>
      <c r="N372" s="21"/>
    </row>
    <row r="373" spans="1:14" s="130" customFormat="1" ht="12" customHeight="1" x14ac:dyDescent="0.2">
      <c r="A373" s="541" t="s">
        <v>270</v>
      </c>
      <c r="B373" s="542"/>
      <c r="C373" s="543"/>
      <c r="D373" s="68"/>
      <c r="E373" s="61" t="s">
        <v>91</v>
      </c>
      <c r="F373" s="110">
        <f>SUM(F374:F375)</f>
        <v>500000</v>
      </c>
      <c r="H373" s="396"/>
      <c r="I373" s="396"/>
      <c r="J373" s="75"/>
      <c r="K373" s="434"/>
      <c r="L373" s="21"/>
      <c r="M373" s="21"/>
      <c r="N373" s="21"/>
    </row>
    <row r="374" spans="1:14" s="130" customFormat="1" ht="12" customHeight="1" x14ac:dyDescent="0.2">
      <c r="A374" s="63" t="s">
        <v>485</v>
      </c>
      <c r="B374" s="69" t="s">
        <v>111</v>
      </c>
      <c r="C374" s="65">
        <v>60701</v>
      </c>
      <c r="D374" s="70"/>
      <c r="E374" s="66" t="s">
        <v>12</v>
      </c>
      <c r="F374" s="152">
        <v>500000</v>
      </c>
      <c r="H374" s="396"/>
      <c r="I374" s="396"/>
      <c r="J374" s="124" t="s">
        <v>644</v>
      </c>
      <c r="K374" s="434"/>
      <c r="L374" s="21"/>
      <c r="M374" s="21"/>
      <c r="N374" s="21"/>
    </row>
    <row r="375" spans="1:14" s="130" customFormat="1" ht="12" hidden="1" customHeight="1" x14ac:dyDescent="0.2">
      <c r="A375" s="63" t="s">
        <v>490</v>
      </c>
      <c r="B375" s="69" t="s">
        <v>111</v>
      </c>
      <c r="C375" s="70">
        <v>60701</v>
      </c>
      <c r="D375" s="70"/>
      <c r="E375" s="66" t="s">
        <v>12</v>
      </c>
      <c r="F375" s="111">
        <v>0</v>
      </c>
      <c r="H375" s="396"/>
      <c r="I375" s="396"/>
      <c r="J375" s="75"/>
      <c r="K375" s="434"/>
      <c r="L375" s="21"/>
      <c r="M375" s="21"/>
      <c r="N375" s="21"/>
    </row>
    <row r="376" spans="1:14" ht="12" customHeight="1" thickBot="1" x14ac:dyDescent="0.25">
      <c r="A376" s="71"/>
      <c r="B376" s="80" t="s">
        <v>106</v>
      </c>
      <c r="C376" s="81" t="s">
        <v>106</v>
      </c>
      <c r="D376" s="81"/>
      <c r="E376" s="73"/>
      <c r="F376" s="116"/>
    </row>
    <row r="377" spans="1:14" s="75" customFormat="1" ht="18" customHeight="1" thickBot="1" x14ac:dyDescent="0.25">
      <c r="A377" s="562">
        <v>9</v>
      </c>
      <c r="B377" s="563"/>
      <c r="C377" s="564"/>
      <c r="D377" s="74"/>
      <c r="E377" s="275" t="s">
        <v>328</v>
      </c>
      <c r="F377" s="276">
        <f>F379</f>
        <v>200000000</v>
      </c>
      <c r="G377" s="131"/>
      <c r="H377" s="424"/>
      <c r="I377" s="424"/>
      <c r="K377" s="434"/>
      <c r="L377" s="21"/>
      <c r="M377" s="21"/>
      <c r="N377" s="21"/>
    </row>
    <row r="378" spans="1:14" s="130" customFormat="1" ht="12.75" customHeight="1" x14ac:dyDescent="0.2">
      <c r="A378" s="93"/>
      <c r="B378" s="90" t="s">
        <v>106</v>
      </c>
      <c r="C378" s="85" t="s">
        <v>106</v>
      </c>
      <c r="D378" s="91"/>
      <c r="E378" s="36"/>
      <c r="F378" s="121"/>
      <c r="H378" s="396"/>
      <c r="I378" s="396"/>
      <c r="J378" s="75"/>
      <c r="K378" s="434"/>
      <c r="L378" s="21"/>
      <c r="M378" s="21"/>
      <c r="N378" s="21"/>
    </row>
    <row r="379" spans="1:14" s="130" customFormat="1" ht="13.5" customHeight="1" x14ac:dyDescent="0.2">
      <c r="A379" s="541" t="s">
        <v>279</v>
      </c>
      <c r="B379" s="542"/>
      <c r="C379" s="543"/>
      <c r="D379" s="68"/>
      <c r="E379" s="43" t="s">
        <v>400</v>
      </c>
      <c r="F379" s="115">
        <f>SUM(F380:F387)</f>
        <v>200000000</v>
      </c>
      <c r="H379" s="396"/>
      <c r="I379" s="396"/>
      <c r="J379" s="75"/>
      <c r="K379" s="434"/>
      <c r="L379" s="21"/>
      <c r="M379" s="21"/>
      <c r="N379" s="21"/>
    </row>
    <row r="380" spans="1:14" s="130" customFormat="1" ht="12.75" customHeight="1" x14ac:dyDescent="0.2">
      <c r="A380" s="63" t="s">
        <v>481</v>
      </c>
      <c r="B380" s="69">
        <v>4000</v>
      </c>
      <c r="C380" s="70">
        <v>90201</v>
      </c>
      <c r="D380" s="70"/>
      <c r="E380" s="172" t="s">
        <v>401</v>
      </c>
      <c r="F380" s="113">
        <v>200000000</v>
      </c>
      <c r="H380" s="396"/>
      <c r="I380" s="396"/>
      <c r="J380" s="75"/>
      <c r="K380" s="434"/>
      <c r="L380" s="21"/>
      <c r="M380" s="21"/>
      <c r="N380" s="21"/>
    </row>
    <row r="381" spans="1:14" ht="25.5" hidden="1" x14ac:dyDescent="0.2">
      <c r="A381" s="63" t="s">
        <v>562</v>
      </c>
      <c r="B381" s="69">
        <v>4000</v>
      </c>
      <c r="C381" s="70">
        <v>90202</v>
      </c>
      <c r="D381" s="70"/>
      <c r="E381" s="172" t="s">
        <v>465</v>
      </c>
      <c r="F381" s="113">
        <v>0</v>
      </c>
    </row>
    <row r="382" spans="1:14" ht="25.5" hidden="1" x14ac:dyDescent="0.2">
      <c r="A382" s="63" t="s">
        <v>568</v>
      </c>
      <c r="B382" s="69">
        <v>4000</v>
      </c>
      <c r="C382" s="70">
        <v>90202</v>
      </c>
      <c r="D382" s="70"/>
      <c r="E382" s="172" t="s">
        <v>569</v>
      </c>
      <c r="F382" s="113">
        <v>0</v>
      </c>
    </row>
    <row r="383" spans="1:14" ht="25.5" hidden="1" x14ac:dyDescent="0.2">
      <c r="A383" s="63" t="s">
        <v>565</v>
      </c>
      <c r="B383" s="69">
        <v>4000</v>
      </c>
      <c r="C383" s="70">
        <v>90202</v>
      </c>
      <c r="D383" s="70"/>
      <c r="E383" s="172" t="s">
        <v>566</v>
      </c>
      <c r="F383" s="113">
        <v>0</v>
      </c>
    </row>
    <row r="384" spans="1:14" ht="25.5" hidden="1" x14ac:dyDescent="0.2">
      <c r="A384" s="63" t="s">
        <v>483</v>
      </c>
      <c r="B384" s="69" t="s">
        <v>112</v>
      </c>
      <c r="C384" s="70">
        <v>90202</v>
      </c>
      <c r="D384" s="70"/>
      <c r="E384" s="172" t="s">
        <v>465</v>
      </c>
      <c r="F384" s="113">
        <v>0</v>
      </c>
    </row>
    <row r="385" spans="1:14" s="33" customFormat="1" ht="25.5" hidden="1" x14ac:dyDescent="0.2">
      <c r="A385" s="167" t="s">
        <v>491</v>
      </c>
      <c r="B385" s="168" t="s">
        <v>112</v>
      </c>
      <c r="C385" s="169">
        <v>90202</v>
      </c>
      <c r="D385" s="169"/>
      <c r="E385" s="172" t="s">
        <v>573</v>
      </c>
      <c r="F385" s="170">
        <v>0</v>
      </c>
      <c r="G385" s="132"/>
      <c r="H385" s="425"/>
      <c r="I385" s="425"/>
      <c r="J385" s="145"/>
      <c r="K385" s="442"/>
    </row>
    <row r="386" spans="1:14" ht="25.5" hidden="1" x14ac:dyDescent="0.2">
      <c r="A386" s="63" t="s">
        <v>492</v>
      </c>
      <c r="B386" s="69" t="s">
        <v>112</v>
      </c>
      <c r="C386" s="70">
        <v>90202</v>
      </c>
      <c r="D386" s="70"/>
      <c r="E386" s="172" t="s">
        <v>468</v>
      </c>
      <c r="F386" s="113">
        <v>0</v>
      </c>
    </row>
    <row r="387" spans="1:14" s="75" customFormat="1" ht="12.75" customHeight="1" thickBot="1" x14ac:dyDescent="0.25">
      <c r="A387" s="105"/>
      <c r="B387" s="142"/>
      <c r="C387" s="143"/>
      <c r="D387" s="143"/>
      <c r="E387" s="107"/>
      <c r="F387" s="144"/>
      <c r="G387" s="130"/>
      <c r="H387" s="396"/>
      <c r="I387" s="396"/>
      <c r="K387" s="434"/>
      <c r="L387" s="21"/>
      <c r="M387" s="21"/>
      <c r="N387" s="21"/>
    </row>
    <row r="388" spans="1:14" s="24" customFormat="1" ht="18.75" customHeight="1" thickBot="1" x14ac:dyDescent="0.25">
      <c r="A388" s="571" t="s">
        <v>57</v>
      </c>
      <c r="B388" s="572"/>
      <c r="C388" s="572"/>
      <c r="D388" s="572"/>
      <c r="E388" s="572"/>
      <c r="F388" s="276">
        <f>F50+F188+F287+F350+F377</f>
        <v>5832776273</v>
      </c>
      <c r="G388" s="135"/>
      <c r="H388" s="424"/>
      <c r="I388" s="424"/>
      <c r="J388" s="173"/>
      <c r="K388" s="445"/>
      <c r="L388" s="174"/>
    </row>
    <row r="389" spans="1:14" ht="12" customHeight="1" x14ac:dyDescent="0.2">
      <c r="E389" s="96"/>
      <c r="F389" s="96"/>
      <c r="J389" s="154"/>
      <c r="K389" s="444"/>
      <c r="L389" s="155"/>
    </row>
    <row r="390" spans="1:14" ht="12" customHeight="1" x14ac:dyDescent="0.2">
      <c r="E390" s="96"/>
      <c r="F390" s="96">
        <f>+F388-'Origen y Aplicación Fondos'!H174</f>
        <v>0</v>
      </c>
      <c r="J390" s="154"/>
      <c r="K390" s="444"/>
      <c r="L390" s="155"/>
    </row>
    <row r="391" spans="1:14" ht="12" customHeight="1" x14ac:dyDescent="0.2">
      <c r="E391" s="96"/>
      <c r="F391" s="96"/>
      <c r="J391" s="154"/>
      <c r="K391" s="444"/>
      <c r="L391" s="155"/>
    </row>
    <row r="392" spans="1:14" ht="13.5" customHeight="1" x14ac:dyDescent="0.2">
      <c r="E392" s="352" t="s">
        <v>579</v>
      </c>
      <c r="F392" s="353">
        <f>F388/'Consolidado Gastos'!F438</f>
        <v>0.71288730544294299</v>
      </c>
      <c r="J392" s="154"/>
      <c r="K392" s="444"/>
      <c r="L392" s="155"/>
    </row>
    <row r="393" spans="1:14" ht="12" customHeight="1" x14ac:dyDescent="0.2">
      <c r="E393" s="96"/>
      <c r="F393" s="96"/>
      <c r="J393" s="154"/>
      <c r="K393" s="444"/>
      <c r="L393" s="155"/>
    </row>
    <row r="394" spans="1:14" ht="12" customHeight="1" x14ac:dyDescent="0.2">
      <c r="E394" s="96"/>
      <c r="F394" s="96">
        <f>+F61+F62+F76+F77+F139+F140+F155+F156+F157+F180+F191+F192+F193+F194+F208+F215+F216+F217+F218+F219+F220+F221+F246+F255+F256+F257+F258+F259+F260+F261+F262+F291+F292+F293+F294+F295+F296+F247</f>
        <v>288500000</v>
      </c>
      <c r="J394" s="173"/>
      <c r="K394" s="444"/>
      <c r="L394" s="155"/>
    </row>
    <row r="395" spans="1:14" ht="12" customHeight="1" x14ac:dyDescent="0.2">
      <c r="E395" s="96"/>
      <c r="F395" s="96"/>
      <c r="J395" s="154"/>
      <c r="K395" s="444"/>
      <c r="L395" s="155"/>
    </row>
    <row r="396" spans="1:14" ht="12" customHeight="1" x14ac:dyDescent="0.2">
      <c r="E396" s="96"/>
      <c r="F396" s="96"/>
    </row>
    <row r="397" spans="1:14" ht="12" customHeight="1" x14ac:dyDescent="0.2">
      <c r="E397" s="96"/>
      <c r="F397" s="96"/>
    </row>
    <row r="398" spans="1:14" ht="12" customHeight="1" x14ac:dyDescent="0.2">
      <c r="E398" s="96"/>
      <c r="F398" s="96"/>
      <c r="J398" s="124"/>
    </row>
    <row r="399" spans="1:14" ht="12" customHeight="1" x14ac:dyDescent="0.2">
      <c r="E399" s="96"/>
      <c r="F399" s="96"/>
    </row>
    <row r="400" spans="1:14" ht="12" customHeight="1" x14ac:dyDescent="0.2">
      <c r="E400" s="96"/>
      <c r="F400" s="96"/>
    </row>
    <row r="401" spans="1:14" ht="12" customHeight="1" x14ac:dyDescent="0.2">
      <c r="E401" s="96"/>
      <c r="F401" s="96"/>
    </row>
    <row r="402" spans="1:14" ht="12" customHeight="1" x14ac:dyDescent="0.2">
      <c r="E402" s="96"/>
      <c r="F402" s="96"/>
    </row>
    <row r="403" spans="1:14" ht="12" customHeight="1" x14ac:dyDescent="0.2">
      <c r="F403" s="96"/>
    </row>
    <row r="404" spans="1:14" ht="12" customHeight="1" x14ac:dyDescent="0.2">
      <c r="F404" s="96"/>
    </row>
    <row r="405" spans="1:14" ht="12" customHeight="1" x14ac:dyDescent="0.2">
      <c r="F405" s="96"/>
    </row>
    <row r="406" spans="1:14" ht="12" customHeight="1" x14ac:dyDescent="0.2">
      <c r="F406" s="96"/>
    </row>
    <row r="407" spans="1:14" ht="12" customHeight="1" x14ac:dyDescent="0.2">
      <c r="F407" s="96"/>
    </row>
    <row r="408" spans="1:14" ht="12" customHeight="1" x14ac:dyDescent="0.2">
      <c r="F408" s="96"/>
    </row>
    <row r="409" spans="1:14" ht="12" customHeight="1" x14ac:dyDescent="0.2">
      <c r="F409" s="96"/>
    </row>
    <row r="411" spans="1:14" ht="12" customHeight="1" x14ac:dyDescent="0.2">
      <c r="E411" s="28">
        <f>124193-106613</f>
        <v>17580</v>
      </c>
      <c r="F411" s="96"/>
    </row>
    <row r="412" spans="1:14" ht="12" customHeight="1" x14ac:dyDescent="0.2">
      <c r="E412" s="28">
        <f>66700-37000</f>
        <v>29700</v>
      </c>
      <c r="F412" s="96"/>
    </row>
    <row r="413" spans="1:14" s="130" customFormat="1" ht="12" customHeight="1" x14ac:dyDescent="0.2">
      <c r="A413" s="22"/>
      <c r="B413" s="87"/>
      <c r="C413" s="87"/>
      <c r="D413" s="87"/>
      <c r="E413" s="28">
        <f>167590.1-78590.1</f>
        <v>89000</v>
      </c>
      <c r="F413" s="96"/>
      <c r="H413" s="396"/>
      <c r="I413" s="396"/>
      <c r="J413" s="75"/>
      <c r="K413" s="434"/>
      <c r="L413" s="21"/>
      <c r="M413" s="21"/>
      <c r="N413" s="21"/>
    </row>
    <row r="414" spans="1:14" s="130" customFormat="1" ht="12" customHeight="1" x14ac:dyDescent="0.2">
      <c r="A414" s="22"/>
      <c r="B414" s="87"/>
      <c r="C414" s="87"/>
      <c r="D414" s="87"/>
      <c r="E414" s="28">
        <f>186946.02-87300</f>
        <v>99646.01999999999</v>
      </c>
      <c r="F414" s="96"/>
      <c r="H414" s="396"/>
      <c r="I414" s="396"/>
      <c r="J414" s="75"/>
      <c r="K414" s="434"/>
      <c r="L414" s="21"/>
      <c r="M414" s="21"/>
      <c r="N414" s="21"/>
    </row>
    <row r="415" spans="1:14" s="130" customFormat="1" ht="12" customHeight="1" x14ac:dyDescent="0.2">
      <c r="A415" s="22"/>
      <c r="B415" s="87"/>
      <c r="C415" s="87"/>
      <c r="D415" s="87"/>
      <c r="E415" s="28">
        <f>118000-27300</f>
        <v>90700</v>
      </c>
      <c r="F415" s="96"/>
      <c r="H415" s="396"/>
      <c r="I415" s="396"/>
      <c r="J415" s="75"/>
      <c r="K415" s="434"/>
      <c r="L415" s="21"/>
      <c r="M415" s="21"/>
      <c r="N415" s="21"/>
    </row>
    <row r="416" spans="1:14" s="130" customFormat="1" ht="12" customHeight="1" x14ac:dyDescent="0.2">
      <c r="A416" s="22"/>
      <c r="B416" s="87"/>
      <c r="C416" s="87"/>
      <c r="D416" s="87"/>
      <c r="E416" s="28">
        <f>122513-72513</f>
        <v>50000</v>
      </c>
      <c r="F416" s="96"/>
      <c r="H416" s="396"/>
      <c r="I416" s="396"/>
      <c r="J416" s="75"/>
      <c r="K416" s="434"/>
      <c r="L416" s="21"/>
      <c r="M416" s="21"/>
      <c r="N416" s="21"/>
    </row>
    <row r="417" spans="1:14" s="130" customFormat="1" ht="12" customHeight="1" x14ac:dyDescent="0.2">
      <c r="A417" s="22"/>
      <c r="B417" s="87"/>
      <c r="C417" s="87"/>
      <c r="D417" s="87"/>
      <c r="E417" s="28">
        <f>123847.31-96937.31</f>
        <v>26910</v>
      </c>
      <c r="F417" s="96"/>
      <c r="H417" s="396"/>
      <c r="I417" s="396"/>
      <c r="J417" s="75"/>
      <c r="K417" s="434"/>
      <c r="L417" s="21"/>
      <c r="M417" s="21"/>
      <c r="N417" s="21"/>
    </row>
    <row r="418" spans="1:14" s="130" customFormat="1" ht="12" customHeight="1" x14ac:dyDescent="0.2">
      <c r="A418" s="22"/>
      <c r="B418" s="87"/>
      <c r="C418" s="87"/>
      <c r="D418" s="87"/>
      <c r="E418" s="28">
        <f>124548-69548</f>
        <v>55000</v>
      </c>
      <c r="F418" s="96"/>
      <c r="H418" s="396"/>
      <c r="I418" s="396"/>
      <c r="J418" s="75"/>
      <c r="K418" s="434"/>
      <c r="L418" s="21"/>
      <c r="M418" s="21"/>
      <c r="N418" s="21"/>
    </row>
    <row r="419" spans="1:14" s="130" customFormat="1" ht="12" customHeight="1" x14ac:dyDescent="0.2">
      <c r="A419" s="22"/>
      <c r="B419" s="87"/>
      <c r="C419" s="87"/>
      <c r="D419" s="87"/>
      <c r="E419" s="28">
        <f>71913.8-63988.75</f>
        <v>7925.0500000000029</v>
      </c>
      <c r="F419" s="96"/>
      <c r="H419" s="396"/>
      <c r="I419" s="396"/>
      <c r="J419" s="75"/>
      <c r="K419" s="434"/>
      <c r="L419" s="21"/>
      <c r="M419" s="21"/>
      <c r="N419" s="21"/>
    </row>
    <row r="420" spans="1:14" s="130" customFormat="1" ht="12" customHeight="1" x14ac:dyDescent="0.2">
      <c r="A420" s="22"/>
      <c r="B420" s="87"/>
      <c r="C420" s="87"/>
      <c r="D420" s="87"/>
      <c r="E420" s="28">
        <f>SUM(E411:E419)</f>
        <v>466461.07</v>
      </c>
      <c r="F420" s="96"/>
      <c r="H420" s="396"/>
      <c r="I420" s="396"/>
      <c r="J420" s="75"/>
      <c r="K420" s="434"/>
      <c r="L420" s="21"/>
      <c r="M420" s="21"/>
      <c r="N420" s="21"/>
    </row>
    <row r="421" spans="1:14" s="130" customFormat="1" ht="12" customHeight="1" x14ac:dyDescent="0.2">
      <c r="A421" s="22"/>
      <c r="B421" s="87"/>
      <c r="C421" s="87"/>
      <c r="D421" s="87"/>
      <c r="E421" s="28"/>
      <c r="F421" s="96"/>
      <c r="H421" s="396"/>
      <c r="I421" s="396"/>
      <c r="J421" s="75"/>
      <c r="K421" s="434"/>
      <c r="L421" s="21"/>
      <c r="M421" s="21"/>
      <c r="N421" s="21"/>
    </row>
    <row r="422" spans="1:14" s="130" customFormat="1" ht="12" customHeight="1" x14ac:dyDescent="0.2">
      <c r="A422" s="22"/>
      <c r="B422" s="87"/>
      <c r="C422" s="87"/>
      <c r="D422" s="87"/>
      <c r="E422" s="28"/>
      <c r="F422" s="96"/>
      <c r="H422" s="396"/>
      <c r="I422" s="396"/>
      <c r="J422" s="75"/>
      <c r="K422" s="434"/>
      <c r="L422" s="21"/>
      <c r="M422" s="21"/>
      <c r="N422" s="21"/>
    </row>
    <row r="423" spans="1:14" s="130" customFormat="1" ht="12" customHeight="1" x14ac:dyDescent="0.2">
      <c r="A423" s="22"/>
      <c r="B423" s="87"/>
      <c r="C423" s="87"/>
      <c r="D423" s="87"/>
      <c r="E423" s="28"/>
      <c r="F423" s="96"/>
      <c r="H423" s="396"/>
      <c r="I423" s="396"/>
      <c r="J423" s="75"/>
      <c r="K423" s="434"/>
      <c r="L423" s="21"/>
      <c r="M423" s="21"/>
      <c r="N423" s="21"/>
    </row>
    <row r="424" spans="1:14" s="130" customFormat="1" ht="12" customHeight="1" x14ac:dyDescent="0.2">
      <c r="A424" s="22"/>
      <c r="B424" s="87"/>
      <c r="C424" s="87"/>
      <c r="D424" s="87"/>
      <c r="E424" s="28"/>
      <c r="F424" s="96"/>
      <c r="H424" s="396"/>
      <c r="I424" s="396"/>
      <c r="J424" s="75"/>
      <c r="K424" s="434"/>
      <c r="L424" s="21"/>
      <c r="M424" s="21"/>
      <c r="N424" s="21"/>
    </row>
    <row r="425" spans="1:14" s="130" customFormat="1" ht="12" customHeight="1" x14ac:dyDescent="0.2">
      <c r="A425" s="22"/>
      <c r="B425" s="87"/>
      <c r="C425" s="87"/>
      <c r="D425" s="87"/>
      <c r="E425" s="28"/>
      <c r="F425" s="96"/>
      <c r="H425" s="396"/>
      <c r="I425" s="396"/>
      <c r="J425" s="75"/>
      <c r="K425" s="434"/>
      <c r="L425" s="21"/>
      <c r="M425" s="21"/>
      <c r="N425" s="21"/>
    </row>
    <row r="426" spans="1:14" s="130" customFormat="1" ht="12" customHeight="1" x14ac:dyDescent="0.2">
      <c r="A426" s="22"/>
      <c r="B426" s="87"/>
      <c r="C426" s="87"/>
      <c r="D426" s="87"/>
      <c r="E426" s="28"/>
      <c r="F426" s="96"/>
      <c r="H426" s="396"/>
      <c r="I426" s="396"/>
      <c r="J426" s="75"/>
      <c r="K426" s="434"/>
      <c r="L426" s="21"/>
      <c r="M426" s="21"/>
      <c r="N426" s="21"/>
    </row>
    <row r="427" spans="1:14" s="130" customFormat="1" ht="12" customHeight="1" x14ac:dyDescent="0.2">
      <c r="A427" s="22"/>
      <c r="B427" s="87"/>
      <c r="C427" s="87"/>
      <c r="D427" s="87"/>
      <c r="E427" s="28"/>
      <c r="F427" s="96"/>
      <c r="H427" s="396"/>
      <c r="I427" s="396"/>
      <c r="J427" s="75"/>
      <c r="K427" s="434"/>
      <c r="L427" s="21"/>
      <c r="M427" s="21"/>
      <c r="N427" s="21"/>
    </row>
    <row r="428" spans="1:14" s="130" customFormat="1" ht="12" customHeight="1" x14ac:dyDescent="0.2">
      <c r="A428" s="22"/>
      <c r="B428" s="87"/>
      <c r="C428" s="87"/>
      <c r="D428" s="87"/>
      <c r="E428" s="28"/>
      <c r="F428" s="96"/>
      <c r="H428" s="396"/>
      <c r="I428" s="396"/>
      <c r="J428" s="75"/>
      <c r="K428" s="434"/>
      <c r="L428" s="21"/>
      <c r="M428" s="21"/>
      <c r="N428" s="21"/>
    </row>
    <row r="429" spans="1:14" s="130" customFormat="1" ht="12" customHeight="1" x14ac:dyDescent="0.2">
      <c r="A429" s="22"/>
      <c r="B429" s="87"/>
      <c r="C429" s="87"/>
      <c r="D429" s="87"/>
      <c r="E429" s="28"/>
      <c r="F429" s="96"/>
      <c r="H429" s="396"/>
      <c r="I429" s="396"/>
      <c r="J429" s="75"/>
      <c r="K429" s="434"/>
      <c r="L429" s="21"/>
      <c r="M429" s="21"/>
      <c r="N429" s="21"/>
    </row>
    <row r="430" spans="1:14" s="130" customFormat="1" ht="12" customHeight="1" x14ac:dyDescent="0.2">
      <c r="A430" s="22"/>
      <c r="B430" s="87"/>
      <c r="C430" s="87"/>
      <c r="D430" s="87"/>
      <c r="E430" s="28"/>
      <c r="F430" s="96"/>
      <c r="H430" s="396"/>
      <c r="I430" s="396"/>
      <c r="J430" s="75"/>
      <c r="K430" s="434"/>
      <c r="L430" s="21"/>
      <c r="M430" s="21"/>
      <c r="N430" s="21"/>
    </row>
    <row r="431" spans="1:14" s="130" customFormat="1" ht="12" customHeight="1" x14ac:dyDescent="0.2">
      <c r="A431" s="22"/>
      <c r="B431" s="87"/>
      <c r="C431" s="87"/>
      <c r="D431" s="87"/>
      <c r="E431" s="28"/>
      <c r="F431" s="96"/>
      <c r="H431" s="396"/>
      <c r="I431" s="396"/>
      <c r="J431" s="75"/>
      <c r="K431" s="434"/>
      <c r="L431" s="21"/>
      <c r="M431" s="21"/>
      <c r="N431" s="21"/>
    </row>
    <row r="432" spans="1:14" s="130" customFormat="1" ht="12" customHeight="1" x14ac:dyDescent="0.2">
      <c r="A432" s="22"/>
      <c r="B432" s="87"/>
      <c r="C432" s="87"/>
      <c r="D432" s="87"/>
      <c r="E432" s="28"/>
      <c r="F432" s="96"/>
      <c r="H432" s="396"/>
      <c r="I432" s="396"/>
      <c r="J432" s="75"/>
      <c r="K432" s="434"/>
      <c r="L432" s="21"/>
      <c r="M432" s="21"/>
      <c r="N432" s="21"/>
    </row>
    <row r="433" spans="1:14" s="130" customFormat="1" ht="12" customHeight="1" x14ac:dyDescent="0.2">
      <c r="A433" s="22"/>
      <c r="B433" s="87"/>
      <c r="C433" s="87"/>
      <c r="D433" s="87"/>
      <c r="E433" s="28"/>
      <c r="F433" s="96"/>
      <c r="H433" s="396"/>
      <c r="I433" s="396"/>
      <c r="J433" s="75"/>
      <c r="K433" s="434"/>
      <c r="L433" s="21"/>
      <c r="M433" s="21"/>
      <c r="N433" s="21"/>
    </row>
    <row r="434" spans="1:14" s="130" customFormat="1" ht="12" customHeight="1" x14ac:dyDescent="0.2">
      <c r="A434" s="22"/>
      <c r="B434" s="87"/>
      <c r="C434" s="87"/>
      <c r="D434" s="87"/>
      <c r="E434" s="28"/>
      <c r="F434" s="96"/>
      <c r="H434" s="396"/>
      <c r="I434" s="396"/>
      <c r="J434" s="75"/>
      <c r="K434" s="434"/>
      <c r="L434" s="21"/>
      <c r="M434" s="21"/>
      <c r="N434" s="21"/>
    </row>
    <row r="435" spans="1:14" s="130" customFormat="1" ht="12" customHeight="1" x14ac:dyDescent="0.2">
      <c r="A435" s="22"/>
      <c r="B435" s="87"/>
      <c r="C435" s="87"/>
      <c r="D435" s="87"/>
      <c r="E435" s="28"/>
      <c r="F435" s="96"/>
      <c r="H435" s="396"/>
      <c r="I435" s="396"/>
      <c r="J435" s="75"/>
      <c r="K435" s="434"/>
      <c r="L435" s="21"/>
      <c r="M435" s="21"/>
      <c r="N435" s="21"/>
    </row>
    <row r="436" spans="1:14" s="130" customFormat="1" ht="12" customHeight="1" x14ac:dyDescent="0.2">
      <c r="A436" s="22"/>
      <c r="B436" s="87"/>
      <c r="C436" s="87"/>
      <c r="D436" s="87"/>
      <c r="E436" s="28"/>
      <c r="F436" s="96"/>
      <c r="H436" s="396"/>
      <c r="I436" s="396"/>
      <c r="J436" s="75"/>
      <c r="K436" s="434"/>
      <c r="L436" s="21"/>
      <c r="M436" s="21"/>
      <c r="N436" s="21"/>
    </row>
    <row r="437" spans="1:14" s="130" customFormat="1" ht="12" customHeight="1" x14ac:dyDescent="0.2">
      <c r="A437" s="22"/>
      <c r="B437" s="87"/>
      <c r="C437" s="87"/>
      <c r="D437" s="87"/>
      <c r="E437" s="28"/>
      <c r="F437" s="96"/>
      <c r="H437" s="396"/>
      <c r="I437" s="396"/>
      <c r="J437" s="75"/>
      <c r="K437" s="434"/>
      <c r="L437" s="21"/>
      <c r="M437" s="21"/>
      <c r="N437" s="21"/>
    </row>
    <row r="438" spans="1:14" s="130" customFormat="1" ht="12" customHeight="1" x14ac:dyDescent="0.2">
      <c r="A438" s="22"/>
      <c r="B438" s="87"/>
      <c r="C438" s="87"/>
      <c r="D438" s="87"/>
      <c r="E438" s="28"/>
      <c r="F438" s="96"/>
      <c r="H438" s="396"/>
      <c r="I438" s="396"/>
      <c r="J438" s="75"/>
      <c r="K438" s="434"/>
      <c r="L438" s="21"/>
      <c r="M438" s="21"/>
      <c r="N438" s="21"/>
    </row>
    <row r="439" spans="1:14" s="130" customFormat="1" ht="12" customHeight="1" x14ac:dyDescent="0.2">
      <c r="A439" s="22"/>
      <c r="B439" s="87"/>
      <c r="C439" s="87"/>
      <c r="D439" s="87"/>
      <c r="E439" s="28"/>
      <c r="F439" s="96"/>
      <c r="H439" s="396"/>
      <c r="I439" s="396"/>
      <c r="J439" s="75"/>
      <c r="K439" s="434"/>
      <c r="L439" s="21"/>
      <c r="M439" s="21"/>
      <c r="N439" s="21"/>
    </row>
    <row r="440" spans="1:14" s="130" customFormat="1" ht="12" customHeight="1" x14ac:dyDescent="0.2">
      <c r="A440" s="22"/>
      <c r="B440" s="87"/>
      <c r="C440" s="87"/>
      <c r="D440" s="87"/>
      <c r="E440" s="28"/>
      <c r="F440" s="96"/>
      <c r="H440" s="396"/>
      <c r="I440" s="396"/>
      <c r="J440" s="75"/>
      <c r="K440" s="434"/>
      <c r="L440" s="21"/>
      <c r="M440" s="21"/>
      <c r="N440" s="21"/>
    </row>
    <row r="441" spans="1:14" s="130" customFormat="1" ht="12" customHeight="1" x14ac:dyDescent="0.2">
      <c r="A441" s="22"/>
      <c r="B441" s="87"/>
      <c r="C441" s="87"/>
      <c r="D441" s="87"/>
      <c r="E441" s="28"/>
      <c r="F441" s="96"/>
      <c r="H441" s="396"/>
      <c r="I441" s="396"/>
      <c r="J441" s="75"/>
      <c r="K441" s="434"/>
      <c r="L441" s="21"/>
      <c r="M441" s="21"/>
      <c r="N441" s="21"/>
    </row>
    <row r="442" spans="1:14" s="130" customFormat="1" ht="12" customHeight="1" x14ac:dyDescent="0.2">
      <c r="A442" s="22"/>
      <c r="B442" s="87"/>
      <c r="C442" s="87"/>
      <c r="D442" s="87"/>
      <c r="E442" s="28"/>
      <c r="F442" s="96"/>
      <c r="H442" s="396"/>
      <c r="I442" s="396"/>
      <c r="J442" s="75"/>
      <c r="K442" s="434"/>
      <c r="L442" s="21"/>
      <c r="M442" s="21"/>
      <c r="N442" s="21"/>
    </row>
    <row r="443" spans="1:14" s="130" customFormat="1" ht="12" customHeight="1" x14ac:dyDescent="0.2">
      <c r="A443" s="22"/>
      <c r="B443" s="87"/>
      <c r="C443" s="87"/>
      <c r="D443" s="87"/>
      <c r="E443" s="28"/>
      <c r="F443" s="96"/>
      <c r="H443" s="396"/>
      <c r="I443" s="396"/>
      <c r="J443" s="75"/>
      <c r="K443" s="434"/>
      <c r="L443" s="21"/>
      <c r="M443" s="21"/>
      <c r="N443" s="21"/>
    </row>
    <row r="444" spans="1:14" s="130" customFormat="1" ht="12" customHeight="1" x14ac:dyDescent="0.2">
      <c r="A444" s="22"/>
      <c r="B444" s="87"/>
      <c r="C444" s="87"/>
      <c r="D444" s="87"/>
      <c r="E444" s="28"/>
      <c r="F444" s="96"/>
      <c r="H444" s="396"/>
      <c r="I444" s="396"/>
      <c r="J444" s="75"/>
      <c r="K444" s="434"/>
      <c r="L444" s="21"/>
      <c r="M444" s="21"/>
      <c r="N444" s="21"/>
    </row>
    <row r="445" spans="1:14" s="130" customFormat="1" ht="12" customHeight="1" x14ac:dyDescent="0.2">
      <c r="A445" s="22"/>
      <c r="B445" s="87"/>
      <c r="C445" s="87"/>
      <c r="D445" s="87"/>
      <c r="E445" s="28"/>
      <c r="F445" s="96"/>
      <c r="H445" s="396"/>
      <c r="I445" s="396"/>
      <c r="J445" s="75"/>
      <c r="K445" s="434"/>
      <c r="L445" s="21"/>
      <c r="M445" s="21"/>
      <c r="N445" s="21"/>
    </row>
    <row r="446" spans="1:14" s="130" customFormat="1" ht="12" customHeight="1" x14ac:dyDescent="0.2">
      <c r="A446" s="22"/>
      <c r="B446" s="87"/>
      <c r="C446" s="87"/>
      <c r="D446" s="87"/>
      <c r="E446" s="28"/>
      <c r="F446" s="96"/>
      <c r="H446" s="396"/>
      <c r="I446" s="396"/>
      <c r="J446" s="75"/>
      <c r="K446" s="434"/>
      <c r="L446" s="21"/>
      <c r="M446" s="21"/>
      <c r="N446" s="21"/>
    </row>
    <row r="447" spans="1:14" s="130" customFormat="1" ht="12" customHeight="1" x14ac:dyDescent="0.2">
      <c r="A447" s="22"/>
      <c r="B447" s="87"/>
      <c r="C447" s="87"/>
      <c r="D447" s="87"/>
      <c r="E447" s="28"/>
      <c r="F447" s="96"/>
      <c r="H447" s="396"/>
      <c r="I447" s="396"/>
      <c r="J447" s="75"/>
      <c r="K447" s="434"/>
      <c r="L447" s="21"/>
      <c r="M447" s="21"/>
      <c r="N447" s="21"/>
    </row>
    <row r="448" spans="1:14" s="130" customFormat="1" ht="12" customHeight="1" x14ac:dyDescent="0.2">
      <c r="A448" s="22"/>
      <c r="B448" s="87"/>
      <c r="C448" s="87"/>
      <c r="D448" s="87"/>
      <c r="E448" s="28"/>
      <c r="F448" s="96"/>
      <c r="H448" s="396"/>
      <c r="I448" s="396"/>
      <c r="J448" s="75"/>
      <c r="K448" s="434"/>
      <c r="L448" s="21"/>
      <c r="M448" s="21"/>
      <c r="N448" s="21"/>
    </row>
    <row r="449" spans="1:14" s="130" customFormat="1" ht="12" customHeight="1" x14ac:dyDescent="0.2">
      <c r="A449" s="22"/>
      <c r="B449" s="87"/>
      <c r="C449" s="87"/>
      <c r="D449" s="87"/>
      <c r="E449" s="28"/>
      <c r="F449" s="96"/>
      <c r="H449" s="396"/>
      <c r="I449" s="396"/>
      <c r="J449" s="75"/>
      <c r="K449" s="434"/>
      <c r="L449" s="21"/>
      <c r="M449" s="21"/>
      <c r="N449" s="21"/>
    </row>
    <row r="450" spans="1:14" s="130" customFormat="1" ht="12" customHeight="1" x14ac:dyDescent="0.2">
      <c r="A450" s="22"/>
      <c r="B450" s="87"/>
      <c r="C450" s="87"/>
      <c r="D450" s="87"/>
      <c r="E450" s="28"/>
      <c r="F450" s="96"/>
      <c r="H450" s="396"/>
      <c r="I450" s="396"/>
      <c r="J450" s="75"/>
      <c r="K450" s="434"/>
      <c r="L450" s="21"/>
      <c r="M450" s="21"/>
      <c r="N450" s="21"/>
    </row>
    <row r="451" spans="1:14" s="130" customFormat="1" ht="12" customHeight="1" x14ac:dyDescent="0.2">
      <c r="A451" s="22"/>
      <c r="B451" s="87"/>
      <c r="C451" s="87"/>
      <c r="D451" s="87"/>
      <c r="E451" s="28"/>
      <c r="F451" s="96"/>
      <c r="H451" s="396"/>
      <c r="I451" s="396"/>
      <c r="J451" s="75"/>
      <c r="K451" s="434"/>
      <c r="L451" s="21"/>
      <c r="M451" s="21"/>
      <c r="N451" s="21"/>
    </row>
    <row r="452" spans="1:14" s="130" customFormat="1" ht="12" customHeight="1" x14ac:dyDescent="0.2">
      <c r="A452" s="22"/>
      <c r="B452" s="87"/>
      <c r="C452" s="87"/>
      <c r="D452" s="87"/>
      <c r="E452" s="28"/>
      <c r="F452" s="96"/>
      <c r="H452" s="396"/>
      <c r="I452" s="396"/>
      <c r="J452" s="75"/>
      <c r="K452" s="434"/>
      <c r="L452" s="21"/>
      <c r="M452" s="21"/>
      <c r="N452" s="21"/>
    </row>
    <row r="453" spans="1:14" s="130" customFormat="1" ht="12" customHeight="1" x14ac:dyDescent="0.2">
      <c r="A453" s="22"/>
      <c r="B453" s="87"/>
      <c r="C453" s="87"/>
      <c r="D453" s="87"/>
      <c r="E453" s="28"/>
      <c r="F453" s="96"/>
      <c r="H453" s="396"/>
      <c r="I453" s="396"/>
      <c r="J453" s="75"/>
      <c r="K453" s="434"/>
      <c r="L453" s="21"/>
      <c r="M453" s="21"/>
      <c r="N453" s="21"/>
    </row>
    <row r="454" spans="1:14" s="130" customFormat="1" ht="12" customHeight="1" x14ac:dyDescent="0.2">
      <c r="A454" s="22"/>
      <c r="B454" s="87"/>
      <c r="C454" s="87"/>
      <c r="D454" s="87"/>
      <c r="E454" s="28"/>
      <c r="F454" s="96"/>
      <c r="H454" s="396"/>
      <c r="I454" s="396"/>
      <c r="J454" s="75"/>
      <c r="K454" s="434"/>
      <c r="L454" s="21"/>
      <c r="M454" s="21"/>
      <c r="N454" s="21"/>
    </row>
    <row r="455" spans="1:14" s="130" customFormat="1" ht="12" customHeight="1" x14ac:dyDescent="0.2">
      <c r="A455" s="22"/>
      <c r="B455" s="87"/>
      <c r="C455" s="87"/>
      <c r="D455" s="87"/>
      <c r="E455" s="28"/>
      <c r="F455" s="96"/>
      <c r="H455" s="396"/>
      <c r="I455" s="396"/>
      <c r="J455" s="75"/>
      <c r="K455" s="434"/>
      <c r="L455" s="21"/>
      <c r="M455" s="21"/>
      <c r="N455" s="21"/>
    </row>
    <row r="456" spans="1:14" s="130" customFormat="1" ht="12" customHeight="1" x14ac:dyDescent="0.2">
      <c r="A456" s="22"/>
      <c r="B456" s="87"/>
      <c r="C456" s="87"/>
      <c r="D456" s="87"/>
      <c r="E456" s="28"/>
      <c r="F456" s="96"/>
      <c r="H456" s="396"/>
      <c r="I456" s="396"/>
      <c r="J456" s="75"/>
      <c r="K456" s="434"/>
      <c r="L456" s="21"/>
      <c r="M456" s="21"/>
      <c r="N456" s="21"/>
    </row>
    <row r="457" spans="1:14" s="130" customFormat="1" ht="12" customHeight="1" x14ac:dyDescent="0.2">
      <c r="A457" s="22"/>
      <c r="B457" s="87"/>
      <c r="C457" s="87"/>
      <c r="D457" s="87"/>
      <c r="E457" s="28"/>
      <c r="F457" s="96"/>
      <c r="H457" s="396"/>
      <c r="I457" s="396"/>
      <c r="J457" s="75"/>
      <c r="K457" s="434"/>
      <c r="L457" s="21"/>
      <c r="M457" s="21"/>
      <c r="N457" s="21"/>
    </row>
    <row r="458" spans="1:14" s="130" customFormat="1" ht="12" customHeight="1" x14ac:dyDescent="0.2">
      <c r="A458" s="22"/>
      <c r="B458" s="87"/>
      <c r="C458" s="87"/>
      <c r="D458" s="87"/>
      <c r="E458" s="28"/>
      <c r="F458" s="96"/>
      <c r="H458" s="396"/>
      <c r="I458" s="396"/>
      <c r="J458" s="75"/>
      <c r="K458" s="434"/>
      <c r="L458" s="21"/>
      <c r="M458" s="21"/>
      <c r="N458" s="21"/>
    </row>
    <row r="459" spans="1:14" s="130" customFormat="1" ht="12" customHeight="1" x14ac:dyDescent="0.2">
      <c r="A459" s="22"/>
      <c r="B459" s="87"/>
      <c r="C459" s="87"/>
      <c r="D459" s="87"/>
      <c r="E459" s="28"/>
      <c r="F459" s="96"/>
      <c r="H459" s="396"/>
      <c r="I459" s="396"/>
      <c r="J459" s="75"/>
      <c r="K459" s="434"/>
      <c r="L459" s="21"/>
      <c r="M459" s="21"/>
      <c r="N459" s="21"/>
    </row>
    <row r="460" spans="1:14" s="130" customFormat="1" ht="12" customHeight="1" x14ac:dyDescent="0.2">
      <c r="A460" s="22"/>
      <c r="B460" s="87"/>
      <c r="C460" s="87"/>
      <c r="D460" s="87"/>
      <c r="E460" s="28"/>
      <c r="F460" s="96"/>
      <c r="H460" s="396"/>
      <c r="I460" s="396"/>
      <c r="J460" s="75"/>
      <c r="K460" s="434"/>
      <c r="L460" s="21"/>
      <c r="M460" s="21"/>
      <c r="N460" s="21"/>
    </row>
    <row r="461" spans="1:14" s="130" customFormat="1" ht="12" customHeight="1" x14ac:dyDescent="0.2">
      <c r="A461" s="22"/>
      <c r="B461" s="87"/>
      <c r="C461" s="87"/>
      <c r="D461" s="87"/>
      <c r="E461" s="28"/>
      <c r="F461" s="96"/>
      <c r="H461" s="396"/>
      <c r="I461" s="396"/>
      <c r="J461" s="75"/>
      <c r="K461" s="434"/>
      <c r="L461" s="21"/>
      <c r="M461" s="21"/>
      <c r="N461" s="21"/>
    </row>
    <row r="462" spans="1:14" s="130" customFormat="1" ht="12" customHeight="1" x14ac:dyDescent="0.2">
      <c r="A462" s="22"/>
      <c r="B462" s="87"/>
      <c r="C462" s="87"/>
      <c r="D462" s="87"/>
      <c r="E462" s="28"/>
      <c r="F462" s="96"/>
      <c r="H462" s="396"/>
      <c r="I462" s="396"/>
      <c r="J462" s="75"/>
      <c r="K462" s="434"/>
      <c r="L462" s="21"/>
      <c r="M462" s="21"/>
      <c r="N462" s="21"/>
    </row>
    <row r="463" spans="1:14" s="130" customFormat="1" ht="12" customHeight="1" x14ac:dyDescent="0.2">
      <c r="A463" s="22"/>
      <c r="B463" s="87"/>
      <c r="C463" s="87"/>
      <c r="D463" s="87"/>
      <c r="E463" s="28"/>
      <c r="F463" s="96"/>
      <c r="H463" s="396"/>
      <c r="I463" s="396"/>
      <c r="J463" s="75"/>
      <c r="K463" s="434"/>
      <c r="L463" s="21"/>
      <c r="M463" s="21"/>
      <c r="N463" s="21"/>
    </row>
    <row r="464" spans="1:14" s="130" customFormat="1" ht="12" customHeight="1" x14ac:dyDescent="0.2">
      <c r="A464" s="22"/>
      <c r="B464" s="87"/>
      <c r="C464" s="87"/>
      <c r="D464" s="87"/>
      <c r="E464" s="28"/>
      <c r="F464" s="96"/>
      <c r="H464" s="396"/>
      <c r="I464" s="396"/>
      <c r="J464" s="75"/>
      <c r="K464" s="434"/>
      <c r="L464" s="21"/>
      <c r="M464" s="21"/>
      <c r="N464" s="21"/>
    </row>
    <row r="465" spans="1:14" s="130" customFormat="1" ht="12" customHeight="1" x14ac:dyDescent="0.2">
      <c r="A465" s="22"/>
      <c r="B465" s="87"/>
      <c r="C465" s="87"/>
      <c r="D465" s="87"/>
      <c r="E465" s="28"/>
      <c r="F465" s="96"/>
      <c r="H465" s="396"/>
      <c r="I465" s="396"/>
      <c r="J465" s="75"/>
      <c r="K465" s="434"/>
      <c r="L465" s="21"/>
      <c r="M465" s="21"/>
      <c r="N465" s="21"/>
    </row>
    <row r="466" spans="1:14" s="130" customFormat="1" ht="12" customHeight="1" x14ac:dyDescent="0.2">
      <c r="A466" s="22"/>
      <c r="B466" s="87"/>
      <c r="C466" s="87"/>
      <c r="D466" s="87"/>
      <c r="E466" s="28"/>
      <c r="F466" s="96"/>
      <c r="H466" s="396"/>
      <c r="I466" s="396"/>
      <c r="J466" s="75"/>
      <c r="K466" s="434"/>
      <c r="L466" s="21"/>
      <c r="M466" s="21"/>
      <c r="N466" s="21"/>
    </row>
    <row r="467" spans="1:14" s="130" customFormat="1" ht="12" customHeight="1" x14ac:dyDescent="0.2">
      <c r="A467" s="22"/>
      <c r="B467" s="87"/>
      <c r="C467" s="87"/>
      <c r="D467" s="87"/>
      <c r="E467" s="28"/>
      <c r="F467" s="96"/>
      <c r="H467" s="396"/>
      <c r="I467" s="396"/>
      <c r="J467" s="75"/>
      <c r="K467" s="434"/>
      <c r="L467" s="21"/>
      <c r="M467" s="21"/>
      <c r="N467" s="21"/>
    </row>
    <row r="468" spans="1:14" s="130" customFormat="1" ht="12" customHeight="1" x14ac:dyDescent="0.2">
      <c r="A468" s="22"/>
      <c r="B468" s="87"/>
      <c r="C468" s="87"/>
      <c r="D468" s="87"/>
      <c r="E468" s="28"/>
      <c r="F468" s="96"/>
      <c r="H468" s="396"/>
      <c r="I468" s="396"/>
      <c r="J468" s="75"/>
      <c r="K468" s="434"/>
      <c r="L468" s="21"/>
      <c r="M468" s="21"/>
      <c r="N468" s="21"/>
    </row>
    <row r="469" spans="1:14" s="130" customFormat="1" ht="12" customHeight="1" x14ac:dyDescent="0.2">
      <c r="A469" s="22"/>
      <c r="B469" s="87"/>
      <c r="C469" s="87"/>
      <c r="D469" s="87"/>
      <c r="E469" s="28"/>
      <c r="F469" s="96"/>
      <c r="H469" s="396"/>
      <c r="I469" s="396"/>
      <c r="J469" s="75"/>
      <c r="K469" s="434"/>
      <c r="L469" s="21"/>
      <c r="M469" s="21"/>
      <c r="N469" s="21"/>
    </row>
    <row r="470" spans="1:14" s="130" customFormat="1" ht="12" customHeight="1" x14ac:dyDescent="0.2">
      <c r="A470" s="22"/>
      <c r="B470" s="87"/>
      <c r="C470" s="87"/>
      <c r="D470" s="87"/>
      <c r="E470" s="28"/>
      <c r="F470" s="96"/>
      <c r="H470" s="396"/>
      <c r="I470" s="396"/>
      <c r="J470" s="75"/>
      <c r="K470" s="434"/>
      <c r="L470" s="21"/>
      <c r="M470" s="21"/>
      <c r="N470" s="21"/>
    </row>
    <row r="471" spans="1:14" s="130" customFormat="1" ht="12" customHeight="1" x14ac:dyDescent="0.2">
      <c r="A471" s="22"/>
      <c r="B471" s="87"/>
      <c r="C471" s="87"/>
      <c r="D471" s="87"/>
      <c r="E471" s="28"/>
      <c r="F471" s="96"/>
      <c r="H471" s="396"/>
      <c r="I471" s="396"/>
      <c r="J471" s="75"/>
      <c r="K471" s="434"/>
      <c r="L471" s="21"/>
      <c r="M471" s="21"/>
      <c r="N471" s="21"/>
    </row>
    <row r="472" spans="1:14" s="130" customFormat="1" ht="12" customHeight="1" x14ac:dyDescent="0.2">
      <c r="A472" s="22"/>
      <c r="B472" s="87"/>
      <c r="C472" s="87"/>
      <c r="D472" s="87"/>
      <c r="E472" s="28"/>
      <c r="F472" s="96"/>
      <c r="H472" s="396"/>
      <c r="I472" s="396"/>
      <c r="J472" s="75"/>
      <c r="K472" s="434"/>
      <c r="L472" s="21"/>
      <c r="M472" s="21"/>
      <c r="N472" s="21"/>
    </row>
    <row r="473" spans="1:14" s="130" customFormat="1" ht="12" customHeight="1" x14ac:dyDescent="0.2">
      <c r="A473" s="22"/>
      <c r="B473" s="87"/>
      <c r="C473" s="87"/>
      <c r="D473" s="87"/>
      <c r="E473" s="28"/>
      <c r="F473" s="96"/>
      <c r="H473" s="396"/>
      <c r="I473" s="396"/>
      <c r="J473" s="75"/>
      <c r="K473" s="434"/>
      <c r="L473" s="21"/>
      <c r="M473" s="21"/>
      <c r="N473" s="21"/>
    </row>
    <row r="474" spans="1:14" s="130" customFormat="1" ht="12" customHeight="1" x14ac:dyDescent="0.2">
      <c r="A474" s="22"/>
      <c r="B474" s="87"/>
      <c r="C474" s="87"/>
      <c r="D474" s="87"/>
      <c r="E474" s="28"/>
      <c r="F474" s="96"/>
      <c r="H474" s="396"/>
      <c r="I474" s="396"/>
      <c r="J474" s="75"/>
      <c r="K474" s="434"/>
      <c r="L474" s="21"/>
      <c r="M474" s="21"/>
      <c r="N474" s="21"/>
    </row>
    <row r="475" spans="1:14" s="130" customFormat="1" ht="12" customHeight="1" x14ac:dyDescent="0.2">
      <c r="A475" s="22"/>
      <c r="B475" s="87"/>
      <c r="C475" s="87"/>
      <c r="D475" s="87"/>
      <c r="E475" s="28"/>
      <c r="F475" s="96"/>
      <c r="H475" s="396"/>
      <c r="I475" s="396"/>
      <c r="J475" s="75"/>
      <c r="K475" s="434"/>
      <c r="L475" s="21"/>
      <c r="M475" s="21"/>
      <c r="N475" s="21"/>
    </row>
    <row r="476" spans="1:14" s="130" customFormat="1" ht="12" customHeight="1" x14ac:dyDescent="0.2">
      <c r="A476" s="22"/>
      <c r="B476" s="87"/>
      <c r="C476" s="87"/>
      <c r="D476" s="87"/>
      <c r="E476" s="28"/>
      <c r="F476" s="96"/>
      <c r="H476" s="396"/>
      <c r="I476" s="396"/>
      <c r="J476" s="75"/>
      <c r="K476" s="434"/>
      <c r="L476" s="21"/>
      <c r="M476" s="21"/>
      <c r="N476" s="21"/>
    </row>
  </sheetData>
  <sheetProtection formatCells="0" formatColumns="0" formatRows="0" insertColumns="0" insertRows="0" insertHyperlinks="0" deleteColumns="0" deleteRows="0" selectLockedCells="1"/>
  <mergeCells count="54">
    <mergeCell ref="A8:F8"/>
    <mergeCell ref="A42:F42"/>
    <mergeCell ref="A377:C377"/>
    <mergeCell ref="A379:C379"/>
    <mergeCell ref="A388:E388"/>
    <mergeCell ref="A373:C373"/>
    <mergeCell ref="A325:C325"/>
    <mergeCell ref="A350:C350"/>
    <mergeCell ref="A287:C287"/>
    <mergeCell ref="A289:C289"/>
    <mergeCell ref="A254:C254"/>
    <mergeCell ref="A188:C188"/>
    <mergeCell ref="A190:C190"/>
    <mergeCell ref="A207:C207"/>
    <mergeCell ref="A214:C214"/>
    <mergeCell ref="A245:C245"/>
    <mergeCell ref="A123:C123"/>
    <mergeCell ref="A138:C138"/>
    <mergeCell ref="A151:C151"/>
    <mergeCell ref="A179:C179"/>
    <mergeCell ref="A50:C50"/>
    <mergeCell ref="A53:C53"/>
    <mergeCell ref="A60:C60"/>
    <mergeCell ref="A73:C73"/>
    <mergeCell ref="A99:C99"/>
    <mergeCell ref="A21:C21"/>
    <mergeCell ref="A44:F44"/>
    <mergeCell ref="A45:F45"/>
    <mergeCell ref="A47:C47"/>
    <mergeCell ref="E47:E48"/>
    <mergeCell ref="F47:F48"/>
    <mergeCell ref="A43:F43"/>
    <mergeCell ref="A25:C25"/>
    <mergeCell ref="A1:N1"/>
    <mergeCell ref="A2:N2"/>
    <mergeCell ref="A3:N3"/>
    <mergeCell ref="A4:N4"/>
    <mergeCell ref="A5:N5"/>
    <mergeCell ref="A347:C347"/>
    <mergeCell ref="A352:C352"/>
    <mergeCell ref="A355:C355"/>
    <mergeCell ref="A9:F9"/>
    <mergeCell ref="A10:F10"/>
    <mergeCell ref="A11:F11"/>
    <mergeCell ref="A29:C29"/>
    <mergeCell ref="A31:C31"/>
    <mergeCell ref="A33:C33"/>
    <mergeCell ref="A23:C23"/>
    <mergeCell ref="A13:C13"/>
    <mergeCell ref="A15:C15"/>
    <mergeCell ref="A35:E35"/>
    <mergeCell ref="A27:C27"/>
    <mergeCell ref="A17:C17"/>
    <mergeCell ref="A19:C19"/>
  </mergeCells>
  <printOptions horizontalCentered="1"/>
  <pageMargins left="0.66" right="0.39370078740157483" top="0.82" bottom="0.84" header="0" footer="0"/>
  <pageSetup scale="84" fitToHeight="0" orientation="portrait" r:id="rId1"/>
  <headerFooter alignWithMargins="0"/>
  <rowBreaks count="2" manualBreakCount="2">
    <brk id="35" max="16383" man="1"/>
    <brk id="149" max="16383" man="1"/>
  </rowBreaks>
  <colBreaks count="1" manualBreakCount="1">
    <brk id="6" max="1048575" man="1"/>
  </colBreaks>
  <ignoredErrors>
    <ignoredError sqref="A14:F42 A63:E63 A54 C59:E59 A122:E124 A114 C112:E114 A137:E139 A136 C136:E136 A213:E214 A209 C211:E211 A73:E73 A69 C68:E69 A151:E151 A150 C150:E150 A178:E178 A169:A175 C169:E175 A206:E207 A202:A204 C202:E204 A289:E289 A277:A285 A92 A78:A79 C83:E86 C110:E110 A102:A104 C102:E104 A125:A126 C130:E130 A76:E76 A74:A75 A167:E167 A152:A158 C152:E166 A188:E190 A180:A181 C184:E187 A200:A201 A191:A194 A245:E245 A244 C244:E244 A253:E253 A248 C248:E252 A258:E258 A255:A257 A276:E276 A259:A262 A290:A296 C302:E308 A98:E99 A93:A96 C93:E96 A149:E149 A140 C147:E147 A243:E243 A215:A221 C215:E242 A287:E288 A53:E53 B179:E179 B254:E254 A52:F52 B43:F43 A59 A147 A166 A185:A187 A229:A242 A251:A252 F68 C74:F75 B133:E134 C180:E181 C125:E126 C56:E57 C64:E66 A71:A72 C71:E72 F376 F378 C140:E140 C191:E194 C78:E79 C290:E296 A145 C143:E145 C277:E286 C268:E275 C196:E199 C54:E54 C100:E100 A100 A60:E60 C255:E257 C259:E262 C246:E246 A246 A44:F50 A117 A176 C209:E209 F117 F100 F160 F162:F164 F133:F135 F122 F211:F212 F196:F199 F129:F131 F142:F144 F106:F108 F248:F249 F181:F183 F222:F228 F89 F95 F124 F166 F372 F354 F349:F352 F302 F290 F286:F288 F374 F341:F342 F346:F347 F79:F83 F348 F344:F345 F291:F301 F303:F308 F353 F355 F168 F125:F128 F97 F90:F91 F246:F247 F191:F195 F250 F109:F113 F145:F146 F132 F205 F215:F221 F139:F141 F165 F161 F101:F105 F118:F121 F255:F275 F325:F335 F85:F88 F180 F115:F116 F151:F159 F207:F210 F99 F148 F177 F317:F320 C92:E92 C117:E117 C176:E176 C200:E201 F337:F340 F359 F364:F371" unlockedFormula="1"/>
    <ignoredError sqref="F413:F453" formula="1"/>
    <ignoredError sqref="B384:B386 B374:B375 B321:B323 B364:B371 B55 B61:B62 B77 B97 B87:B91 B80:B82 B101 B111 B118:B121 B105:B109 B115:B116 B127:B129 B148 B168 B177 B195 B205 B208 B210 B247 B263:B267 B309:B316 B297:B301 B317:B320 B335 B332 B341:B343 B326:B331 B344:B345 B333:B334 B336:B340 B357:B363" numberStoredAsText="1"/>
    <ignoredError sqref="F53 F59 F69:F72 F377 F381:F386 F309:F316 F200:F204 F169:F176 F147 F96 F167 F92:F94 F98 F229:F245 F213:F214 F206 F184:F190 F149:F150 F136:F138 F114 F178:F179 F123 F84 F343 F321:F324 F289 F251:F254 F276:F285 F373 F375" unlockedFormula="1" emptyCellReference="1"/>
    <ignoredError sqref="F387:F389" formula="1" emptyCellReference="1"/>
    <ignoredError sqref="F393" emptyCellReference="1"/>
    <ignoredError sqref="B215:B242 B147 B268:B275 B255:B257 B248:B252 B244 B184:B187 B152:B166 B74:B75 B130 B277:B285 B150 B68:B69 B211 B136 B59 B180:B181 B125:B126 B56:B57 B64:B66 B71:B72 B140 B191:B194 B259:B262 B290:B296 B143:B145 B54 B100 B246 B92 B78:B79 B83:B86 B93:B96 B117 B110 B112:B114 B102:B104 B176 B169:B175 B200:B201 B202:B204 B196:B199 B209 B302:B308" numberStoredAsText="1" unlockedFormula="1"/>
    <ignoredError sqref="A179" twoDigitTextYear="1"/>
    <ignoredError sqref="A254" twoDigitTextYear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7"/>
  <sheetViews>
    <sheetView showGridLines="0" topLeftCell="A138" zoomScaleNormal="100" workbookViewId="0">
      <selection activeCell="F187" sqref="F187:F191"/>
    </sheetView>
  </sheetViews>
  <sheetFormatPr baseColWidth="10" defaultRowHeight="12" customHeight="1" x14ac:dyDescent="0.2"/>
  <cols>
    <col min="1" max="1" width="8.7109375" style="22" customWidth="1"/>
    <col min="2" max="2" width="5.85546875" style="87" customWidth="1"/>
    <col min="3" max="3" width="10.140625" style="87" customWidth="1"/>
    <col min="4" max="4" width="0.140625" style="87" customWidth="1"/>
    <col min="5" max="5" width="63.85546875" style="28" customWidth="1"/>
    <col min="6" max="6" width="20.7109375" style="29" customWidth="1"/>
    <col min="7" max="7" width="48.85546875" style="75" customWidth="1"/>
    <col min="8" max="8" width="20.5703125" style="21" bestFit="1" customWidth="1"/>
    <col min="9" max="16384" width="11.42578125" style="21"/>
  </cols>
  <sheetData>
    <row r="1" spans="1:11" ht="12.75" customHeight="1" x14ac:dyDescent="0.2">
      <c r="A1" s="506" t="str">
        <f>'Origen y Aplicación Fondos'!A2:M2</f>
        <v>MINISTERIO DE SALUD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</row>
    <row r="2" spans="1:11" ht="12.75" customHeight="1" x14ac:dyDescent="0.2">
      <c r="A2" s="506" t="str">
        <f>'Origen y Aplicación Fondos'!A3:M3</f>
        <v>DIRECCION FINANCIERA, BIENES Y SERVICIOS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</row>
    <row r="3" spans="1:11" ht="12.75" customHeight="1" x14ac:dyDescent="0.2">
      <c r="A3" s="506" t="str">
        <f>'Origen y Aplicación Fondos'!A4:M4</f>
        <v>AREA DE PRESUPUESTACION, CUSTODIA Y NORMALIZACION</v>
      </c>
      <c r="B3" s="506"/>
      <c r="C3" s="506"/>
      <c r="D3" s="506"/>
      <c r="E3" s="506" t="s">
        <v>424</v>
      </c>
      <c r="F3" s="506"/>
      <c r="G3" s="506"/>
      <c r="H3" s="506"/>
      <c r="I3" s="506"/>
      <c r="J3" s="506"/>
      <c r="K3" s="506"/>
    </row>
    <row r="4" spans="1:11" ht="12.75" customHeight="1" x14ac:dyDescent="0.2">
      <c r="A4" s="506" t="str">
        <f>'Origen y Aplicación Fondos'!A5:M5</f>
        <v>FIDEICOMISO 872 MINISTERIO DE SALUD-CTAMS-BANCO NACIONAL DE COSTA RICA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</row>
    <row r="5" spans="1:11" ht="12.75" customHeight="1" x14ac:dyDescent="0.2">
      <c r="A5" s="506" t="str">
        <f>'Origen y Aplicación Fondos'!A6:M6</f>
        <v>PRESUPUESTO ORDINARIO 2017</v>
      </c>
      <c r="B5" s="506"/>
      <c r="C5" s="506"/>
      <c r="D5" s="506"/>
      <c r="E5" s="506"/>
      <c r="F5" s="506"/>
      <c r="G5" s="506"/>
      <c r="H5" s="506"/>
      <c r="I5" s="506"/>
      <c r="J5" s="506"/>
      <c r="K5" s="506"/>
    </row>
    <row r="6" spans="1:11" ht="15" customHeight="1" x14ac:dyDescent="0.2">
      <c r="B6" s="1"/>
      <c r="C6" s="2"/>
      <c r="D6" s="1"/>
      <c r="E6" s="1"/>
      <c r="F6" s="20"/>
    </row>
    <row r="7" spans="1:11" ht="15" customHeight="1" x14ac:dyDescent="0.2">
      <c r="B7" s="1"/>
      <c r="C7" s="2"/>
      <c r="D7" s="1"/>
      <c r="E7" s="1"/>
      <c r="F7" s="20"/>
    </row>
    <row r="8" spans="1:11" ht="15" customHeight="1" x14ac:dyDescent="0.2">
      <c r="A8" s="544" t="s">
        <v>556</v>
      </c>
      <c r="B8" s="544"/>
      <c r="C8" s="544"/>
      <c r="D8" s="544"/>
      <c r="E8" s="544"/>
      <c r="F8" s="544"/>
    </row>
    <row r="9" spans="1:11" s="24" customFormat="1" ht="16.5" customHeight="1" x14ac:dyDescent="0.2">
      <c r="A9" s="544" t="s">
        <v>557</v>
      </c>
      <c r="B9" s="544"/>
      <c r="C9" s="544"/>
      <c r="D9" s="544"/>
      <c r="E9" s="544"/>
      <c r="F9" s="544"/>
      <c r="G9" s="179"/>
      <c r="H9" s="179"/>
      <c r="I9" s="179"/>
      <c r="J9" s="179"/>
      <c r="K9" s="179"/>
    </row>
    <row r="10" spans="1:11" s="24" customFormat="1" ht="16.5" customHeight="1" x14ac:dyDescent="0.2">
      <c r="A10" s="544" t="s">
        <v>92</v>
      </c>
      <c r="B10" s="544"/>
      <c r="C10" s="544"/>
      <c r="D10" s="544"/>
      <c r="E10" s="544"/>
      <c r="F10" s="544"/>
      <c r="G10" s="124"/>
    </row>
    <row r="11" spans="1:11" s="24" customFormat="1" ht="12.75" customHeight="1" x14ac:dyDescent="0.2">
      <c r="A11" s="544" t="str">
        <f>'Origen y Aplicación Fondos'!A10:H10</f>
        <v>EN COLONES CORRIENTES</v>
      </c>
      <c r="B11" s="544"/>
      <c r="C11" s="544"/>
      <c r="D11" s="544"/>
      <c r="E11" s="544"/>
      <c r="F11" s="544"/>
      <c r="G11" s="124"/>
    </row>
    <row r="12" spans="1:11" ht="14.25" customHeight="1" thickBot="1" x14ac:dyDescent="0.25">
      <c r="A12" s="25"/>
      <c r="B12" s="26"/>
      <c r="C12" s="27"/>
      <c r="D12" s="26"/>
    </row>
    <row r="13" spans="1:11" s="33" customFormat="1" ht="24.75" customHeight="1" thickBot="1" x14ac:dyDescent="0.25">
      <c r="A13" s="546" t="s">
        <v>58</v>
      </c>
      <c r="B13" s="547"/>
      <c r="C13" s="548"/>
      <c r="D13" s="30"/>
      <c r="E13" s="31" t="s">
        <v>60</v>
      </c>
      <c r="F13" s="32" t="s">
        <v>59</v>
      </c>
      <c r="G13" s="145"/>
    </row>
    <row r="14" spans="1:11" ht="12" customHeight="1" x14ac:dyDescent="0.2">
      <c r="A14" s="15"/>
      <c r="B14" s="16"/>
      <c r="C14" s="38"/>
      <c r="D14" s="38"/>
      <c r="E14" s="44"/>
      <c r="F14" s="45"/>
    </row>
    <row r="15" spans="1:11" ht="26.25" hidden="1" customHeight="1" x14ac:dyDescent="0.2">
      <c r="A15" s="549">
        <v>0</v>
      </c>
      <c r="B15" s="550"/>
      <c r="C15" s="551"/>
      <c r="D15" s="35"/>
      <c r="E15" s="36" t="s">
        <v>146</v>
      </c>
      <c r="F15" s="37" t="e">
        <f>+#REF!</f>
        <v>#REF!</v>
      </c>
    </row>
    <row r="16" spans="1:11" ht="12" hidden="1" customHeight="1" x14ac:dyDescent="0.2">
      <c r="A16" s="15"/>
      <c r="B16" s="16"/>
      <c r="C16" s="38"/>
      <c r="D16" s="38"/>
      <c r="E16" s="39"/>
      <c r="F16" s="49"/>
    </row>
    <row r="17" spans="1:7" ht="26.25" customHeight="1" x14ac:dyDescent="0.2">
      <c r="A17" s="541">
        <v>1</v>
      </c>
      <c r="B17" s="542"/>
      <c r="C17" s="543"/>
      <c r="D17" s="42"/>
      <c r="E17" s="44" t="s">
        <v>120</v>
      </c>
      <c r="F17" s="45">
        <f>+F50</f>
        <v>1728596860</v>
      </c>
    </row>
    <row r="18" spans="1:7" ht="12" customHeight="1" x14ac:dyDescent="0.2">
      <c r="A18" s="15"/>
      <c r="B18" s="16"/>
      <c r="C18" s="38"/>
      <c r="D18" s="38"/>
      <c r="E18" s="44"/>
      <c r="F18" s="45"/>
    </row>
    <row r="19" spans="1:7" ht="26.25" customHeight="1" x14ac:dyDescent="0.2">
      <c r="A19" s="541">
        <v>2</v>
      </c>
      <c r="B19" s="542"/>
      <c r="C19" s="543"/>
      <c r="D19" s="42"/>
      <c r="E19" s="44" t="s">
        <v>291</v>
      </c>
      <c r="F19" s="45">
        <f>+F176</f>
        <v>481633345</v>
      </c>
    </row>
    <row r="20" spans="1:7" ht="12" hidden="1" customHeight="1" x14ac:dyDescent="0.2">
      <c r="A20" s="15"/>
      <c r="B20" s="16"/>
      <c r="C20" s="38"/>
      <c r="D20" s="38"/>
      <c r="E20" s="44"/>
      <c r="F20" s="45"/>
    </row>
    <row r="21" spans="1:7" ht="26.25" hidden="1" customHeight="1" x14ac:dyDescent="0.2">
      <c r="A21" s="541">
        <v>3</v>
      </c>
      <c r="B21" s="542"/>
      <c r="C21" s="543"/>
      <c r="D21" s="42"/>
      <c r="E21" s="44" t="s">
        <v>321</v>
      </c>
      <c r="F21" s="45">
        <v>0</v>
      </c>
    </row>
    <row r="22" spans="1:7" ht="12" hidden="1" customHeight="1" x14ac:dyDescent="0.2">
      <c r="A22" s="46"/>
      <c r="B22" s="47"/>
      <c r="C22" s="48"/>
      <c r="D22" s="48"/>
      <c r="E22" s="39"/>
      <c r="F22" s="49"/>
    </row>
    <row r="23" spans="1:7" ht="26.25" hidden="1" customHeight="1" x14ac:dyDescent="0.2">
      <c r="A23" s="541">
        <v>4</v>
      </c>
      <c r="B23" s="542"/>
      <c r="C23" s="543"/>
      <c r="D23" s="42"/>
      <c r="E23" s="44" t="s">
        <v>378</v>
      </c>
      <c r="F23" s="45" t="e">
        <f>+#REF!</f>
        <v>#REF!</v>
      </c>
    </row>
    <row r="24" spans="1:7" ht="12" customHeight="1" x14ac:dyDescent="0.2">
      <c r="A24" s="46"/>
      <c r="B24" s="47"/>
      <c r="C24" s="48"/>
      <c r="D24" s="48"/>
      <c r="E24" s="39"/>
      <c r="F24" s="49"/>
    </row>
    <row r="25" spans="1:7" ht="26.25" customHeight="1" x14ac:dyDescent="0.2">
      <c r="A25" s="541">
        <v>5</v>
      </c>
      <c r="B25" s="542"/>
      <c r="C25" s="543"/>
      <c r="D25" s="42"/>
      <c r="E25" s="44" t="s">
        <v>301</v>
      </c>
      <c r="F25" s="45">
        <f>+F283</f>
        <v>93700000</v>
      </c>
    </row>
    <row r="26" spans="1:7" ht="12" customHeight="1" x14ac:dyDescent="0.2">
      <c r="A26" s="46"/>
      <c r="B26" s="47"/>
      <c r="C26" s="48"/>
      <c r="D26" s="48"/>
      <c r="E26" s="39"/>
      <c r="F26" s="49"/>
    </row>
    <row r="27" spans="1:7" ht="26.25" customHeight="1" x14ac:dyDescent="0.2">
      <c r="A27" s="541">
        <v>6</v>
      </c>
      <c r="B27" s="542"/>
      <c r="C27" s="543"/>
      <c r="D27" s="42"/>
      <c r="E27" s="44" t="s">
        <v>227</v>
      </c>
      <c r="F27" s="45">
        <f>+F330</f>
        <v>45198612</v>
      </c>
    </row>
    <row r="28" spans="1:7" ht="12" customHeight="1" thickBot="1" x14ac:dyDescent="0.25">
      <c r="A28" s="46"/>
      <c r="B28" s="47"/>
      <c r="C28" s="48"/>
      <c r="D28" s="48"/>
      <c r="E28" s="39"/>
      <c r="F28" s="49"/>
    </row>
    <row r="29" spans="1:7" ht="26.25" hidden="1" customHeight="1" x14ac:dyDescent="0.2">
      <c r="A29" s="541">
        <v>7</v>
      </c>
      <c r="B29" s="542"/>
      <c r="C29" s="543"/>
      <c r="D29" s="42"/>
      <c r="E29" s="44" t="s">
        <v>442</v>
      </c>
      <c r="F29" s="45" t="e">
        <f>+#REF!</f>
        <v>#REF!</v>
      </c>
    </row>
    <row r="30" spans="1:7" ht="12" hidden="1" customHeight="1" x14ac:dyDescent="0.2">
      <c r="A30" s="46"/>
      <c r="B30" s="47"/>
      <c r="C30" s="48"/>
      <c r="D30" s="48"/>
      <c r="E30" s="39"/>
      <c r="F30" s="49"/>
    </row>
    <row r="31" spans="1:7" ht="26.25" hidden="1" customHeight="1" x14ac:dyDescent="0.2">
      <c r="A31" s="541">
        <v>8</v>
      </c>
      <c r="B31" s="542"/>
      <c r="C31" s="543"/>
      <c r="D31" s="42"/>
      <c r="E31" s="44" t="s">
        <v>221</v>
      </c>
      <c r="F31" s="45" t="e">
        <f>+#REF!</f>
        <v>#REF!</v>
      </c>
    </row>
    <row r="32" spans="1:7" s="24" customFormat="1" ht="12" hidden="1" customHeight="1" thickBot="1" x14ac:dyDescent="0.25">
      <c r="A32" s="40"/>
      <c r="B32" s="41"/>
      <c r="C32" s="38"/>
      <c r="D32" s="42"/>
      <c r="E32" s="44"/>
      <c r="F32" s="45"/>
      <c r="G32" s="124"/>
    </row>
    <row r="33" spans="1:8" ht="26.25" hidden="1" customHeight="1" x14ac:dyDescent="0.2">
      <c r="A33" s="541">
        <v>9</v>
      </c>
      <c r="B33" s="542"/>
      <c r="C33" s="543"/>
      <c r="D33" s="42"/>
      <c r="E33" s="44" t="s">
        <v>328</v>
      </c>
      <c r="F33" s="45">
        <f>+F339</f>
        <v>0</v>
      </c>
    </row>
    <row r="34" spans="1:8" ht="12" hidden="1" customHeight="1" thickBot="1" x14ac:dyDescent="0.25">
      <c r="A34" s="15"/>
      <c r="B34" s="16"/>
      <c r="C34" s="38"/>
      <c r="D34" s="38"/>
      <c r="E34" s="44"/>
      <c r="F34" s="45"/>
    </row>
    <row r="35" spans="1:8" ht="18.75" customHeight="1" thickBot="1" x14ac:dyDescent="0.25">
      <c r="A35" s="552" t="s">
        <v>57</v>
      </c>
      <c r="B35" s="553"/>
      <c r="C35" s="553"/>
      <c r="D35" s="553"/>
      <c r="E35" s="554"/>
      <c r="F35" s="50">
        <f>F17+F19+F25+F27+F33</f>
        <v>2349128817</v>
      </c>
      <c r="H35" s="75"/>
    </row>
    <row r="36" spans="1:8" s="24" customFormat="1" ht="12.75" x14ac:dyDescent="0.2">
      <c r="A36" s="19" t="str">
        <f>+A1</f>
        <v>MINISTERIO DE SALUD</v>
      </c>
      <c r="B36" s="1"/>
      <c r="C36" s="2"/>
      <c r="D36" s="1"/>
      <c r="E36" s="1"/>
      <c r="F36" s="20"/>
      <c r="G36" s="124"/>
    </row>
    <row r="37" spans="1:8" s="24" customFormat="1" ht="15" customHeight="1" x14ac:dyDescent="0.2">
      <c r="A37" s="19" t="str">
        <f>+A2</f>
        <v>DIRECCION FINANCIERA, BIENES Y SERVICIOS</v>
      </c>
      <c r="B37" s="1"/>
      <c r="C37" s="2"/>
      <c r="D37" s="1"/>
      <c r="E37" s="1"/>
      <c r="F37" s="20"/>
      <c r="G37" s="124"/>
    </row>
    <row r="38" spans="1:8" s="24" customFormat="1" ht="15" customHeight="1" x14ac:dyDescent="0.2">
      <c r="A38" s="19" t="str">
        <f>+A3</f>
        <v>AREA DE PRESUPUESTACION, CUSTODIA Y NORMALIZACION</v>
      </c>
      <c r="B38" s="1"/>
      <c r="C38" s="2"/>
      <c r="D38" s="1"/>
      <c r="E38" s="1"/>
      <c r="F38" s="20"/>
      <c r="G38" s="124"/>
    </row>
    <row r="39" spans="1:8" s="24" customFormat="1" ht="15" customHeight="1" x14ac:dyDescent="0.2">
      <c r="A39" s="19" t="str">
        <f>+A4</f>
        <v>FIDEICOMISO 872 MINISTERIO DE SALUD-CTAMS-BANCO NACIONAL DE COSTA RICA</v>
      </c>
      <c r="B39" s="1"/>
      <c r="C39" s="2"/>
      <c r="D39" s="1"/>
      <c r="E39" s="1"/>
      <c r="F39" s="20"/>
      <c r="G39" s="124"/>
    </row>
    <row r="40" spans="1:8" s="24" customFormat="1" ht="15" customHeight="1" x14ac:dyDescent="0.2">
      <c r="A40" s="19" t="str">
        <f>+A5</f>
        <v>PRESUPUESTO ORDINARIO 2017</v>
      </c>
      <c r="B40" s="1"/>
      <c r="C40" s="2"/>
      <c r="D40" s="1"/>
      <c r="E40" s="1"/>
      <c r="F40" s="20"/>
      <c r="G40" s="124"/>
    </row>
    <row r="41" spans="1:8" ht="15" customHeight="1" x14ac:dyDescent="0.2">
      <c r="B41" s="1"/>
      <c r="C41" s="2"/>
      <c r="D41" s="1"/>
      <c r="E41" s="1"/>
      <c r="F41" s="20"/>
    </row>
    <row r="42" spans="1:8" ht="15" customHeight="1" x14ac:dyDescent="0.2">
      <c r="A42" s="544" t="str">
        <f>A8</f>
        <v>PROGRAMA 631</v>
      </c>
      <c r="B42" s="544"/>
      <c r="C42" s="544"/>
      <c r="D42" s="544"/>
      <c r="E42" s="544"/>
      <c r="F42" s="544"/>
    </row>
    <row r="43" spans="1:8" ht="18.75" customHeight="1" x14ac:dyDescent="0.2">
      <c r="A43" s="544" t="str">
        <f>+A9</f>
        <v>RECTORIA DE LA PRODUCCIÓN SOCIAL DE LA SALUD</v>
      </c>
      <c r="B43" s="544"/>
      <c r="C43" s="544"/>
      <c r="D43" s="544"/>
      <c r="E43" s="544"/>
      <c r="F43" s="544"/>
    </row>
    <row r="44" spans="1:8" ht="18.75" customHeight="1" x14ac:dyDescent="0.2">
      <c r="A44" s="544" t="s">
        <v>104</v>
      </c>
      <c r="B44" s="544"/>
      <c r="C44" s="544"/>
      <c r="D44" s="544"/>
      <c r="E44" s="544"/>
      <c r="F44" s="544"/>
    </row>
    <row r="45" spans="1:8" ht="18.75" customHeight="1" x14ac:dyDescent="0.2">
      <c r="A45" s="544" t="str">
        <f>+A11</f>
        <v>EN COLONES CORRIENTES</v>
      </c>
      <c r="B45" s="544"/>
      <c r="C45" s="544"/>
      <c r="D45" s="544"/>
      <c r="E45" s="544"/>
      <c r="F45" s="544"/>
    </row>
    <row r="46" spans="1:8" ht="8.25" customHeight="1" thickBot="1" x14ac:dyDescent="0.25">
      <c r="A46" s="23"/>
      <c r="B46" s="23"/>
      <c r="C46" s="51"/>
      <c r="D46" s="23"/>
      <c r="E46" s="23"/>
      <c r="F46" s="23"/>
    </row>
    <row r="47" spans="1:8" ht="21" customHeight="1" x14ac:dyDescent="0.2">
      <c r="A47" s="555" t="s">
        <v>69</v>
      </c>
      <c r="B47" s="556"/>
      <c r="C47" s="557"/>
      <c r="D47" s="99"/>
      <c r="E47" s="558" t="str">
        <f>+E13</f>
        <v>CONCEPTO</v>
      </c>
      <c r="F47" s="560" t="str">
        <f>+F13</f>
        <v>MONTO</v>
      </c>
    </row>
    <row r="48" spans="1:8" s="33" customFormat="1" ht="14.25" customHeight="1" thickBot="1" x14ac:dyDescent="0.25">
      <c r="A48" s="100" t="s">
        <v>365</v>
      </c>
      <c r="B48" s="101" t="s">
        <v>113</v>
      </c>
      <c r="C48" s="101" t="s">
        <v>114</v>
      </c>
      <c r="D48" s="101"/>
      <c r="E48" s="559"/>
      <c r="F48" s="561"/>
      <c r="G48" s="145"/>
    </row>
    <row r="49" spans="1:11" ht="12" customHeight="1" thickBot="1" x14ac:dyDescent="0.25">
      <c r="A49" s="52"/>
      <c r="B49" s="52"/>
      <c r="C49" s="52"/>
      <c r="D49" s="52"/>
    </row>
    <row r="50" spans="1:11" s="75" customFormat="1" ht="18" customHeight="1" thickBot="1" x14ac:dyDescent="0.25">
      <c r="A50" s="562">
        <v>1</v>
      </c>
      <c r="B50" s="563"/>
      <c r="C50" s="564"/>
      <c r="D50" s="74"/>
      <c r="E50" s="275" t="s">
        <v>120</v>
      </c>
      <c r="F50" s="276">
        <f>+F52+F58+F69+F91+F115+F127+F141+F168</f>
        <v>1728596860</v>
      </c>
      <c r="G50" s="413">
        <f>+F50/1000</f>
        <v>1728596.86</v>
      </c>
      <c r="H50" s="434"/>
      <c r="I50" s="21"/>
      <c r="J50" s="21"/>
      <c r="K50" s="21"/>
    </row>
    <row r="51" spans="1:11" s="130" customFormat="1" ht="12" customHeight="1" x14ac:dyDescent="0.2">
      <c r="A51" s="56"/>
      <c r="B51" s="137" t="s">
        <v>106</v>
      </c>
      <c r="C51" s="138" t="s">
        <v>106</v>
      </c>
      <c r="D51" s="139"/>
      <c r="E51" s="140"/>
      <c r="F51" s="141"/>
      <c r="G51" s="75"/>
      <c r="H51" s="21"/>
      <c r="I51" s="21"/>
      <c r="J51" s="21"/>
      <c r="K51" s="21"/>
    </row>
    <row r="52" spans="1:11" s="130" customFormat="1" ht="12" customHeight="1" x14ac:dyDescent="0.2">
      <c r="A52" s="565" t="s">
        <v>237</v>
      </c>
      <c r="B52" s="566"/>
      <c r="C52" s="567"/>
      <c r="D52" s="60"/>
      <c r="E52" s="61" t="s">
        <v>121</v>
      </c>
      <c r="F52" s="110">
        <f>SUM(F53:F57)</f>
        <v>114240000</v>
      </c>
      <c r="G52" s="75"/>
      <c r="H52" s="21"/>
      <c r="I52" s="21"/>
      <c r="J52" s="21"/>
      <c r="K52" s="21"/>
    </row>
    <row r="53" spans="1:11" s="130" customFormat="1" ht="12" hidden="1" customHeight="1" x14ac:dyDescent="0.2">
      <c r="A53" s="63" t="s">
        <v>480</v>
      </c>
      <c r="B53" s="64" t="s">
        <v>105</v>
      </c>
      <c r="C53" s="65">
        <v>10102</v>
      </c>
      <c r="D53" s="65"/>
      <c r="E53" s="66" t="s">
        <v>123</v>
      </c>
      <c r="F53" s="111">
        <v>0</v>
      </c>
      <c r="G53" s="124"/>
      <c r="H53" s="21"/>
      <c r="I53" s="21"/>
      <c r="J53" s="21"/>
      <c r="K53" s="21"/>
    </row>
    <row r="54" spans="1:11" s="130" customFormat="1" ht="12" hidden="1" customHeight="1" x14ac:dyDescent="0.2">
      <c r="A54" s="63" t="s">
        <v>482</v>
      </c>
      <c r="B54" s="64" t="s">
        <v>105</v>
      </c>
      <c r="C54" s="65">
        <v>10101</v>
      </c>
      <c r="D54" s="65"/>
      <c r="E54" s="66" t="s">
        <v>122</v>
      </c>
      <c r="F54" s="111">
        <v>0</v>
      </c>
      <c r="G54" s="124"/>
      <c r="H54" s="21"/>
      <c r="I54" s="21"/>
      <c r="J54" s="21"/>
      <c r="K54" s="21"/>
    </row>
    <row r="55" spans="1:11" s="130" customFormat="1" ht="12" hidden="1" customHeight="1" x14ac:dyDescent="0.2">
      <c r="A55" s="63" t="s">
        <v>482</v>
      </c>
      <c r="B55" s="64" t="s">
        <v>105</v>
      </c>
      <c r="C55" s="65">
        <v>10102</v>
      </c>
      <c r="D55" s="65"/>
      <c r="E55" s="66" t="s">
        <v>123</v>
      </c>
      <c r="F55" s="111">
        <v>0</v>
      </c>
      <c r="G55" s="75"/>
      <c r="H55" s="21"/>
      <c r="I55" s="21"/>
      <c r="J55" s="21"/>
      <c r="K55" s="21"/>
    </row>
    <row r="56" spans="1:11" s="130" customFormat="1" ht="12" customHeight="1" x14ac:dyDescent="0.2">
      <c r="A56" s="63" t="s">
        <v>482</v>
      </c>
      <c r="B56" s="64" t="s">
        <v>105</v>
      </c>
      <c r="C56" s="65">
        <v>10199</v>
      </c>
      <c r="D56" s="65"/>
      <c r="E56" s="66" t="s">
        <v>192</v>
      </c>
      <c r="F56" s="113">
        <v>114240000</v>
      </c>
      <c r="G56" s="75" t="s">
        <v>641</v>
      </c>
      <c r="H56" s="434"/>
      <c r="I56" s="21"/>
      <c r="J56" s="21"/>
      <c r="K56" s="21"/>
    </row>
    <row r="57" spans="1:11" s="130" customFormat="1" ht="12" customHeight="1" x14ac:dyDescent="0.2">
      <c r="A57" s="63"/>
      <c r="B57" s="64" t="s">
        <v>106</v>
      </c>
      <c r="C57" s="65" t="s">
        <v>106</v>
      </c>
      <c r="D57" s="65"/>
      <c r="E57" s="66"/>
      <c r="F57" s="112"/>
      <c r="G57" s="75"/>
      <c r="H57" s="21"/>
      <c r="I57" s="21"/>
      <c r="J57" s="21"/>
      <c r="K57" s="21"/>
    </row>
    <row r="58" spans="1:11" s="130" customFormat="1" ht="12" customHeight="1" x14ac:dyDescent="0.2">
      <c r="A58" s="565" t="s">
        <v>238</v>
      </c>
      <c r="B58" s="566"/>
      <c r="C58" s="567"/>
      <c r="D58" s="60"/>
      <c r="E58" s="61" t="s">
        <v>193</v>
      </c>
      <c r="F58" s="110">
        <f>SUM(F59:F68)</f>
        <v>10000000</v>
      </c>
      <c r="G58" s="75"/>
      <c r="H58" s="21"/>
      <c r="I58" s="21"/>
      <c r="J58" s="21"/>
      <c r="K58" s="21"/>
    </row>
    <row r="59" spans="1:11" s="130" customFormat="1" ht="12" hidden="1" customHeight="1" x14ac:dyDescent="0.2">
      <c r="A59" s="63" t="s">
        <v>480</v>
      </c>
      <c r="B59" s="64">
        <v>1120</v>
      </c>
      <c r="C59" s="65">
        <v>10203</v>
      </c>
      <c r="D59" s="65"/>
      <c r="E59" s="66" t="s">
        <v>196</v>
      </c>
      <c r="F59" s="152">
        <v>0</v>
      </c>
      <c r="G59" s="341"/>
      <c r="H59" s="21"/>
      <c r="I59" s="21"/>
      <c r="J59" s="21"/>
      <c r="K59" s="21"/>
    </row>
    <row r="60" spans="1:11" s="130" customFormat="1" ht="12" hidden="1" customHeight="1" x14ac:dyDescent="0.2">
      <c r="A60" s="63" t="s">
        <v>482</v>
      </c>
      <c r="B60" s="64" t="s">
        <v>105</v>
      </c>
      <c r="C60" s="65">
        <v>10201</v>
      </c>
      <c r="D60" s="65"/>
      <c r="E60" s="66" t="s">
        <v>194</v>
      </c>
      <c r="F60" s="111">
        <v>0</v>
      </c>
      <c r="G60" s="75"/>
      <c r="H60" s="21"/>
      <c r="I60" s="21"/>
      <c r="J60" s="21"/>
      <c r="K60" s="21"/>
    </row>
    <row r="61" spans="1:11" s="130" customFormat="1" ht="12" hidden="1" customHeight="1" x14ac:dyDescent="0.2">
      <c r="A61" s="63" t="s">
        <v>482</v>
      </c>
      <c r="B61" s="64" t="s">
        <v>105</v>
      </c>
      <c r="C61" s="65">
        <v>10202</v>
      </c>
      <c r="D61" s="65"/>
      <c r="E61" s="66" t="s">
        <v>195</v>
      </c>
      <c r="F61" s="111">
        <v>0</v>
      </c>
      <c r="G61" s="75"/>
      <c r="H61" s="21"/>
      <c r="I61" s="21"/>
      <c r="J61" s="21"/>
      <c r="K61" s="21"/>
    </row>
    <row r="62" spans="1:11" s="130" customFormat="1" ht="12" customHeight="1" x14ac:dyDescent="0.2">
      <c r="A62" s="63" t="s">
        <v>482</v>
      </c>
      <c r="B62" s="64" t="s">
        <v>105</v>
      </c>
      <c r="C62" s="65">
        <v>10203</v>
      </c>
      <c r="D62" s="65"/>
      <c r="E62" s="66" t="s">
        <v>196</v>
      </c>
      <c r="F62" s="113">
        <v>10000000</v>
      </c>
      <c r="G62" s="75" t="s">
        <v>720</v>
      </c>
      <c r="H62" s="434">
        <v>512009</v>
      </c>
      <c r="I62" s="21"/>
      <c r="J62" s="21"/>
      <c r="K62" s="21"/>
    </row>
    <row r="63" spans="1:11" s="130" customFormat="1" ht="12" hidden="1" customHeight="1" x14ac:dyDescent="0.2">
      <c r="A63" s="63" t="s">
        <v>482</v>
      </c>
      <c r="B63" s="64" t="s">
        <v>105</v>
      </c>
      <c r="C63" s="65">
        <v>10204</v>
      </c>
      <c r="D63" s="65"/>
      <c r="E63" s="66" t="s">
        <v>197</v>
      </c>
      <c r="F63" s="111">
        <v>0</v>
      </c>
      <c r="G63" s="75"/>
      <c r="H63" s="21"/>
      <c r="I63" s="21"/>
      <c r="J63" s="21"/>
      <c r="K63" s="21"/>
    </row>
    <row r="64" spans="1:11" s="130" customFormat="1" ht="12" hidden="1" customHeight="1" x14ac:dyDescent="0.2">
      <c r="A64" s="63" t="s">
        <v>482</v>
      </c>
      <c r="B64" s="64" t="s">
        <v>105</v>
      </c>
      <c r="C64" s="65">
        <v>10299</v>
      </c>
      <c r="D64" s="65"/>
      <c r="E64" s="66" t="s">
        <v>198</v>
      </c>
      <c r="F64" s="111">
        <v>0</v>
      </c>
      <c r="G64" s="75"/>
      <c r="H64" s="21"/>
      <c r="I64" s="21"/>
      <c r="J64" s="21"/>
      <c r="K64" s="21"/>
    </row>
    <row r="65" spans="1:11" s="130" customFormat="1" ht="12" hidden="1" customHeight="1" x14ac:dyDescent="0.2">
      <c r="A65" s="63" t="s">
        <v>481</v>
      </c>
      <c r="B65" s="64" t="s">
        <v>105</v>
      </c>
      <c r="C65" s="65">
        <v>10203</v>
      </c>
      <c r="D65" s="65"/>
      <c r="E65" s="66" t="s">
        <v>196</v>
      </c>
      <c r="F65" s="111">
        <v>0</v>
      </c>
      <c r="G65" s="75"/>
      <c r="H65" s="21"/>
      <c r="I65" s="21"/>
      <c r="J65" s="21"/>
      <c r="K65" s="21"/>
    </row>
    <row r="66" spans="1:11" s="130" customFormat="1" ht="12" hidden="1" customHeight="1" x14ac:dyDescent="0.2">
      <c r="A66" s="63" t="s">
        <v>481</v>
      </c>
      <c r="B66" s="64" t="s">
        <v>105</v>
      </c>
      <c r="C66" s="65">
        <v>10204</v>
      </c>
      <c r="D66" s="65"/>
      <c r="E66" s="66" t="s">
        <v>197</v>
      </c>
      <c r="F66" s="111">
        <v>0</v>
      </c>
      <c r="G66" s="75"/>
      <c r="H66" s="21"/>
      <c r="I66" s="21"/>
      <c r="J66" s="21"/>
      <c r="K66" s="21"/>
    </row>
    <row r="67" spans="1:11" s="130" customFormat="1" ht="12" hidden="1" customHeight="1" x14ac:dyDescent="0.2">
      <c r="A67" s="63" t="s">
        <v>481</v>
      </c>
      <c r="B67" s="64" t="s">
        <v>105</v>
      </c>
      <c r="C67" s="65">
        <v>10299</v>
      </c>
      <c r="D67" s="65"/>
      <c r="E67" s="66" t="s">
        <v>198</v>
      </c>
      <c r="F67" s="111">
        <v>0</v>
      </c>
      <c r="G67" s="75"/>
      <c r="H67" s="21"/>
      <c r="I67" s="21"/>
      <c r="J67" s="21"/>
      <c r="K67" s="21"/>
    </row>
    <row r="68" spans="1:11" s="75" customFormat="1" ht="12" customHeight="1" x14ac:dyDescent="0.2">
      <c r="A68" s="63"/>
      <c r="B68" s="64" t="s">
        <v>106</v>
      </c>
      <c r="C68" s="65" t="s">
        <v>106</v>
      </c>
      <c r="D68" s="65"/>
      <c r="E68" s="66"/>
      <c r="F68" s="112"/>
      <c r="H68" s="21"/>
      <c r="I68" s="21"/>
      <c r="J68" s="21"/>
      <c r="K68" s="21"/>
    </row>
    <row r="69" spans="1:11" s="75" customFormat="1" ht="12" customHeight="1" x14ac:dyDescent="0.2">
      <c r="A69" s="565" t="s">
        <v>239</v>
      </c>
      <c r="B69" s="566"/>
      <c r="C69" s="567"/>
      <c r="D69" s="60"/>
      <c r="E69" s="61" t="s">
        <v>199</v>
      </c>
      <c r="F69" s="110">
        <f>SUM(F70:F90)</f>
        <v>25510000</v>
      </c>
      <c r="H69" s="21"/>
      <c r="I69" s="21"/>
      <c r="J69" s="21"/>
      <c r="K69" s="21"/>
    </row>
    <row r="70" spans="1:11" s="75" customFormat="1" ht="12" hidden="1" customHeight="1" x14ac:dyDescent="0.2">
      <c r="A70" s="63" t="s">
        <v>480</v>
      </c>
      <c r="B70" s="69" t="s">
        <v>105</v>
      </c>
      <c r="C70" s="70">
        <v>10301</v>
      </c>
      <c r="D70" s="70"/>
      <c r="E70" s="39" t="s">
        <v>200</v>
      </c>
      <c r="F70" s="113">
        <v>0</v>
      </c>
      <c r="H70" s="21"/>
      <c r="I70" s="21"/>
      <c r="J70" s="21"/>
      <c r="K70" s="21"/>
    </row>
    <row r="71" spans="1:11" s="75" customFormat="1" ht="12" hidden="1" customHeight="1" x14ac:dyDescent="0.2">
      <c r="A71" s="63" t="s">
        <v>480</v>
      </c>
      <c r="B71" s="69" t="s">
        <v>105</v>
      </c>
      <c r="C71" s="70">
        <v>10302</v>
      </c>
      <c r="D71" s="70"/>
      <c r="E71" s="39" t="s">
        <v>201</v>
      </c>
      <c r="F71" s="113">
        <v>0</v>
      </c>
      <c r="H71" s="21"/>
      <c r="I71" s="21"/>
      <c r="J71" s="21"/>
      <c r="K71" s="21"/>
    </row>
    <row r="72" spans="1:11" s="130" customFormat="1" ht="12" hidden="1" customHeight="1" x14ac:dyDescent="0.2">
      <c r="A72" s="63" t="s">
        <v>480</v>
      </c>
      <c r="B72" s="69">
        <v>1120</v>
      </c>
      <c r="C72" s="70">
        <v>10303</v>
      </c>
      <c r="D72" s="70"/>
      <c r="E72" s="39" t="s">
        <v>202</v>
      </c>
      <c r="F72" s="152">
        <v>0</v>
      </c>
      <c r="G72" s="341"/>
      <c r="H72" s="21"/>
      <c r="I72" s="21"/>
      <c r="J72" s="21"/>
      <c r="K72" s="21"/>
    </row>
    <row r="73" spans="1:11" s="75" customFormat="1" ht="12" hidden="1" customHeight="1" x14ac:dyDescent="0.2">
      <c r="A73" s="63" t="s">
        <v>480</v>
      </c>
      <c r="B73" s="69" t="s">
        <v>105</v>
      </c>
      <c r="C73" s="70">
        <v>10305</v>
      </c>
      <c r="D73" s="70"/>
      <c r="E73" s="39" t="s">
        <v>204</v>
      </c>
      <c r="F73" s="113">
        <v>0</v>
      </c>
      <c r="H73" s="21"/>
      <c r="I73" s="21"/>
      <c r="J73" s="21"/>
      <c r="K73" s="21"/>
    </row>
    <row r="74" spans="1:11" s="75" customFormat="1" ht="12" hidden="1" customHeight="1" x14ac:dyDescent="0.2">
      <c r="A74" s="63" t="s">
        <v>480</v>
      </c>
      <c r="B74" s="69" t="s">
        <v>105</v>
      </c>
      <c r="C74" s="70">
        <v>10306</v>
      </c>
      <c r="D74" s="70"/>
      <c r="E74" s="39" t="s">
        <v>205</v>
      </c>
      <c r="F74" s="113">
        <v>0</v>
      </c>
      <c r="H74" s="21"/>
      <c r="I74" s="21"/>
      <c r="J74" s="21"/>
      <c r="K74" s="21"/>
    </row>
    <row r="75" spans="1:11" s="75" customFormat="1" ht="12" customHeight="1" x14ac:dyDescent="0.2">
      <c r="A75" s="63" t="s">
        <v>482</v>
      </c>
      <c r="B75" s="69">
        <v>1120</v>
      </c>
      <c r="C75" s="70">
        <v>10301</v>
      </c>
      <c r="D75" s="70"/>
      <c r="E75" s="39" t="s">
        <v>200</v>
      </c>
      <c r="F75" s="113">
        <f>2000000</f>
        <v>2000000</v>
      </c>
      <c r="G75" s="463" t="s">
        <v>704</v>
      </c>
      <c r="H75" s="434"/>
      <c r="I75" s="21"/>
      <c r="J75" s="21"/>
      <c r="K75" s="21"/>
    </row>
    <row r="76" spans="1:11" s="130" customFormat="1" ht="12" hidden="1" customHeight="1" x14ac:dyDescent="0.2">
      <c r="A76" s="63" t="s">
        <v>482</v>
      </c>
      <c r="B76" s="69" t="s">
        <v>105</v>
      </c>
      <c r="C76" s="70">
        <v>10301</v>
      </c>
      <c r="D76" s="70"/>
      <c r="E76" s="39" t="s">
        <v>200</v>
      </c>
      <c r="F76" s="113">
        <v>0</v>
      </c>
      <c r="G76" s="75"/>
      <c r="H76" s="21"/>
      <c r="I76" s="21"/>
      <c r="J76" s="21"/>
      <c r="K76" s="21"/>
    </row>
    <row r="77" spans="1:11" s="130" customFormat="1" ht="12" hidden="1" customHeight="1" x14ac:dyDescent="0.2">
      <c r="A77" s="63" t="s">
        <v>482</v>
      </c>
      <c r="B77" s="69" t="s">
        <v>105</v>
      </c>
      <c r="C77" s="70">
        <v>10302</v>
      </c>
      <c r="D77" s="70"/>
      <c r="E77" s="39" t="s">
        <v>201</v>
      </c>
      <c r="F77" s="113">
        <v>0</v>
      </c>
      <c r="G77" s="75"/>
      <c r="H77" s="21"/>
      <c r="I77" s="21"/>
      <c r="J77" s="21"/>
      <c r="K77" s="21"/>
    </row>
    <row r="78" spans="1:11" s="130" customFormat="1" ht="12" hidden="1" customHeight="1" x14ac:dyDescent="0.2">
      <c r="A78" s="63" t="s">
        <v>482</v>
      </c>
      <c r="B78" s="69" t="s">
        <v>105</v>
      </c>
      <c r="C78" s="70">
        <v>10303</v>
      </c>
      <c r="D78" s="70"/>
      <c r="E78" s="39" t="s">
        <v>202</v>
      </c>
      <c r="F78" s="113">
        <v>0</v>
      </c>
      <c r="G78" s="75"/>
      <c r="H78" s="21"/>
      <c r="I78" s="21"/>
      <c r="J78" s="21"/>
      <c r="K78" s="21"/>
    </row>
    <row r="79" spans="1:11" s="130" customFormat="1" ht="12" hidden="1" customHeight="1" x14ac:dyDescent="0.2">
      <c r="A79" s="63" t="s">
        <v>482</v>
      </c>
      <c r="B79" s="69" t="s">
        <v>105</v>
      </c>
      <c r="C79" s="70">
        <v>10304</v>
      </c>
      <c r="D79" s="70"/>
      <c r="E79" s="39" t="s">
        <v>203</v>
      </c>
      <c r="F79" s="113">
        <v>0</v>
      </c>
      <c r="G79" s="75"/>
      <c r="H79" s="21"/>
      <c r="I79" s="21"/>
      <c r="J79" s="21"/>
      <c r="K79" s="21"/>
    </row>
    <row r="80" spans="1:11" s="75" customFormat="1" ht="12" hidden="1" customHeight="1" x14ac:dyDescent="0.2">
      <c r="A80" s="63" t="s">
        <v>562</v>
      </c>
      <c r="B80" s="69">
        <v>1120</v>
      </c>
      <c r="C80" s="70">
        <v>10301</v>
      </c>
      <c r="D80" s="70"/>
      <c r="E80" s="39" t="s">
        <v>200</v>
      </c>
      <c r="F80" s="113">
        <v>0</v>
      </c>
      <c r="G80" s="124"/>
      <c r="H80" s="21"/>
      <c r="I80" s="21"/>
      <c r="J80" s="21"/>
      <c r="K80" s="21"/>
    </row>
    <row r="81" spans="1:11" s="75" customFormat="1" ht="12" customHeight="1" x14ac:dyDescent="0.2">
      <c r="A81" s="63" t="s">
        <v>562</v>
      </c>
      <c r="B81" s="69" t="s">
        <v>105</v>
      </c>
      <c r="C81" s="70">
        <v>10303</v>
      </c>
      <c r="D81" s="70"/>
      <c r="E81" s="39" t="s">
        <v>202</v>
      </c>
      <c r="F81" s="113">
        <f>4000000+1000000</f>
        <v>5000000</v>
      </c>
      <c r="G81" s="433" t="s">
        <v>661</v>
      </c>
      <c r="H81" s="434"/>
      <c r="I81" s="21"/>
      <c r="J81" s="21"/>
      <c r="K81" s="21"/>
    </row>
    <row r="82" spans="1:11" s="75" customFormat="1" ht="12" hidden="1" customHeight="1" x14ac:dyDescent="0.2">
      <c r="G82" s="463"/>
      <c r="H82" s="434"/>
      <c r="I82" s="21"/>
      <c r="J82" s="21"/>
      <c r="K82" s="21"/>
    </row>
    <row r="83" spans="1:11" s="75" customFormat="1" ht="12" hidden="1" customHeight="1" x14ac:dyDescent="0.2">
      <c r="A83" s="63" t="s">
        <v>624</v>
      </c>
      <c r="B83" s="69" t="s">
        <v>105</v>
      </c>
      <c r="C83" s="70">
        <v>10303</v>
      </c>
      <c r="D83" s="70"/>
      <c r="E83" s="39" t="s">
        <v>202</v>
      </c>
      <c r="F83" s="113">
        <v>0</v>
      </c>
      <c r="G83" s="401"/>
      <c r="H83" s="434"/>
      <c r="I83" s="21"/>
      <c r="J83" s="21"/>
      <c r="K83" s="21"/>
    </row>
    <row r="84" spans="1:11" s="130" customFormat="1" ht="12" hidden="1" customHeight="1" x14ac:dyDescent="0.2">
      <c r="A84" s="63" t="s">
        <v>481</v>
      </c>
      <c r="B84" s="69" t="s">
        <v>105</v>
      </c>
      <c r="C84" s="70">
        <v>10303</v>
      </c>
      <c r="D84" s="70"/>
      <c r="E84" s="39" t="s">
        <v>202</v>
      </c>
      <c r="F84" s="113">
        <v>0</v>
      </c>
      <c r="G84" s="75"/>
      <c r="H84" s="434"/>
      <c r="I84" s="21"/>
      <c r="J84" s="21"/>
      <c r="K84" s="21"/>
    </row>
    <row r="85" spans="1:11" s="130" customFormat="1" ht="12" hidden="1" customHeight="1" x14ac:dyDescent="0.2">
      <c r="A85" s="63" t="s">
        <v>481</v>
      </c>
      <c r="B85" s="69" t="s">
        <v>105</v>
      </c>
      <c r="C85" s="70">
        <v>10305</v>
      </c>
      <c r="D85" s="70"/>
      <c r="E85" s="39" t="s">
        <v>204</v>
      </c>
      <c r="F85" s="113">
        <v>0</v>
      </c>
      <c r="G85" s="75"/>
      <c r="H85" s="434"/>
      <c r="I85" s="21"/>
      <c r="J85" s="21"/>
      <c r="K85" s="21"/>
    </row>
    <row r="86" spans="1:11" ht="12" hidden="1" customHeight="1" x14ac:dyDescent="0.2">
      <c r="A86" s="63" t="s">
        <v>565</v>
      </c>
      <c r="B86" s="69" t="s">
        <v>105</v>
      </c>
      <c r="C86" s="70">
        <v>10302</v>
      </c>
      <c r="D86" s="70"/>
      <c r="E86" s="39" t="s">
        <v>201</v>
      </c>
      <c r="F86" s="113">
        <v>0</v>
      </c>
      <c r="H86" s="434"/>
    </row>
    <row r="87" spans="1:11" ht="12" customHeight="1" x14ac:dyDescent="0.2">
      <c r="A87" s="63" t="s">
        <v>483</v>
      </c>
      <c r="B87" s="69">
        <v>1120</v>
      </c>
      <c r="C87" s="70">
        <v>10301</v>
      </c>
      <c r="D87" s="70"/>
      <c r="E87" s="39" t="s">
        <v>200</v>
      </c>
      <c r="F87" s="152">
        <v>18510000</v>
      </c>
      <c r="G87" s="75" t="s">
        <v>648</v>
      </c>
      <c r="H87" s="434"/>
    </row>
    <row r="88" spans="1:11" ht="12" hidden="1" customHeight="1" x14ac:dyDescent="0.2">
      <c r="A88" s="63" t="s">
        <v>483</v>
      </c>
      <c r="B88" s="69" t="s">
        <v>105</v>
      </c>
      <c r="C88" s="70">
        <v>10302</v>
      </c>
      <c r="D88" s="70"/>
      <c r="E88" s="39" t="s">
        <v>201</v>
      </c>
      <c r="F88" s="152">
        <v>0</v>
      </c>
      <c r="H88" s="434"/>
    </row>
    <row r="89" spans="1:11" ht="12" hidden="1" customHeight="1" x14ac:dyDescent="0.2">
      <c r="A89" s="63" t="s">
        <v>483</v>
      </c>
      <c r="B89" s="69" t="s">
        <v>105</v>
      </c>
      <c r="C89" s="70">
        <v>10303</v>
      </c>
      <c r="D89" s="70"/>
      <c r="E89" s="39" t="s">
        <v>202</v>
      </c>
      <c r="F89" s="152">
        <v>0</v>
      </c>
      <c r="G89" s="433" t="s">
        <v>651</v>
      </c>
      <c r="H89" s="434"/>
    </row>
    <row r="90" spans="1:11" s="75" customFormat="1" ht="12" customHeight="1" x14ac:dyDescent="0.2">
      <c r="A90" s="63"/>
      <c r="B90" s="69" t="s">
        <v>106</v>
      </c>
      <c r="C90" s="70" t="s">
        <v>106</v>
      </c>
      <c r="D90" s="70"/>
      <c r="E90" s="39"/>
      <c r="F90" s="114"/>
      <c r="H90" s="21"/>
      <c r="I90" s="21"/>
      <c r="J90" s="21"/>
      <c r="K90" s="21"/>
    </row>
    <row r="91" spans="1:11" s="75" customFormat="1" ht="12" customHeight="1" x14ac:dyDescent="0.2">
      <c r="A91" s="541" t="s">
        <v>240</v>
      </c>
      <c r="B91" s="542"/>
      <c r="C91" s="543"/>
      <c r="D91" s="68"/>
      <c r="E91" s="43" t="s">
        <v>207</v>
      </c>
      <c r="F91" s="115">
        <f>SUM(F92:F114)</f>
        <v>1418910000</v>
      </c>
      <c r="H91" s="21"/>
      <c r="I91" s="21"/>
      <c r="J91" s="21"/>
      <c r="K91" s="21"/>
    </row>
    <row r="92" spans="1:11" s="75" customFormat="1" ht="12" hidden="1" customHeight="1" x14ac:dyDescent="0.2">
      <c r="A92" s="63" t="s">
        <v>480</v>
      </c>
      <c r="B92" s="69" t="s">
        <v>105</v>
      </c>
      <c r="C92" s="70">
        <v>10401</v>
      </c>
      <c r="D92" s="70"/>
      <c r="E92" s="39" t="s">
        <v>555</v>
      </c>
      <c r="F92" s="113">
        <v>0</v>
      </c>
      <c r="G92" s="124"/>
      <c r="H92" s="21"/>
      <c r="I92" s="21"/>
      <c r="J92" s="21"/>
      <c r="K92" s="21"/>
    </row>
    <row r="93" spans="1:11" s="75" customFormat="1" ht="12" hidden="1" customHeight="1" x14ac:dyDescent="0.2">
      <c r="A93" s="63" t="s">
        <v>480</v>
      </c>
      <c r="B93" s="69" t="s">
        <v>105</v>
      </c>
      <c r="C93" s="70">
        <v>10403</v>
      </c>
      <c r="D93" s="70"/>
      <c r="E93" s="39" t="s">
        <v>210</v>
      </c>
      <c r="F93" s="113">
        <v>0</v>
      </c>
      <c r="G93" s="124"/>
      <c r="H93" s="21"/>
      <c r="I93" s="21"/>
      <c r="J93" s="21"/>
      <c r="K93" s="21"/>
    </row>
    <row r="94" spans="1:11" s="75" customFormat="1" ht="12" hidden="1" customHeight="1" x14ac:dyDescent="0.2">
      <c r="A94" s="63" t="s">
        <v>480</v>
      </c>
      <c r="B94" s="69" t="s">
        <v>105</v>
      </c>
      <c r="C94" s="70">
        <v>10406</v>
      </c>
      <c r="D94" s="70"/>
      <c r="E94" s="39" t="s">
        <v>129</v>
      </c>
      <c r="F94" s="113">
        <v>0</v>
      </c>
      <c r="G94" s="124"/>
      <c r="H94" s="21"/>
      <c r="I94" s="21"/>
      <c r="J94" s="21"/>
      <c r="K94" s="21"/>
    </row>
    <row r="95" spans="1:11" s="75" customFormat="1" ht="12" hidden="1" customHeight="1" x14ac:dyDescent="0.2">
      <c r="A95" s="63" t="s">
        <v>480</v>
      </c>
      <c r="B95" s="69" t="s">
        <v>105</v>
      </c>
      <c r="C95" s="70">
        <v>10499</v>
      </c>
      <c r="D95" s="70"/>
      <c r="E95" s="39" t="s">
        <v>130</v>
      </c>
      <c r="F95" s="113">
        <v>0</v>
      </c>
      <c r="H95" s="21"/>
      <c r="I95" s="21"/>
      <c r="J95" s="21"/>
      <c r="K95" s="21"/>
    </row>
    <row r="96" spans="1:11" s="75" customFormat="1" ht="12" customHeight="1" x14ac:dyDescent="0.2">
      <c r="A96" s="63" t="s">
        <v>482</v>
      </c>
      <c r="B96" s="69" t="s">
        <v>105</v>
      </c>
      <c r="C96" s="70">
        <v>10401</v>
      </c>
      <c r="D96" s="70"/>
      <c r="E96" s="39" t="s">
        <v>555</v>
      </c>
      <c r="F96" s="113">
        <v>280000000</v>
      </c>
      <c r="G96" s="124" t="s">
        <v>696</v>
      </c>
      <c r="H96" s="434"/>
      <c r="I96" s="21"/>
      <c r="J96" s="21"/>
      <c r="K96" s="21"/>
    </row>
    <row r="97" spans="1:11" s="130" customFormat="1" ht="12" hidden="1" customHeight="1" x14ac:dyDescent="0.2">
      <c r="A97" s="63" t="s">
        <v>482</v>
      </c>
      <c r="B97" s="69">
        <v>1120</v>
      </c>
      <c r="C97" s="70">
        <v>10403</v>
      </c>
      <c r="D97" s="70"/>
      <c r="E97" s="39" t="s">
        <v>210</v>
      </c>
      <c r="F97" s="113">
        <v>0</v>
      </c>
      <c r="G97" s="341"/>
      <c r="H97" s="434"/>
      <c r="I97" s="21"/>
      <c r="J97" s="21"/>
      <c r="K97" s="21"/>
    </row>
    <row r="98" spans="1:11" s="130" customFormat="1" ht="12" customHeight="1" x14ac:dyDescent="0.2">
      <c r="A98" s="63" t="s">
        <v>482</v>
      </c>
      <c r="B98" s="69">
        <v>1120</v>
      </c>
      <c r="C98" s="70">
        <v>10405</v>
      </c>
      <c r="D98" s="70"/>
      <c r="E98" s="39" t="s">
        <v>600</v>
      </c>
      <c r="F98" s="152">
        <f>672000000+35000000</f>
        <v>707000000</v>
      </c>
      <c r="G98" s="124" t="s">
        <v>723</v>
      </c>
      <c r="H98" s="434"/>
      <c r="I98" s="21"/>
      <c r="J98" s="21"/>
      <c r="K98" s="21"/>
    </row>
    <row r="99" spans="1:11" ht="12" hidden="1" customHeight="1" x14ac:dyDescent="0.2">
      <c r="A99" s="63" t="s">
        <v>482</v>
      </c>
      <c r="B99" s="69" t="s">
        <v>105</v>
      </c>
      <c r="C99" s="70">
        <v>10406</v>
      </c>
      <c r="D99" s="70"/>
      <c r="E99" s="39" t="s">
        <v>129</v>
      </c>
      <c r="F99" s="113">
        <v>0</v>
      </c>
      <c r="G99" s="124"/>
      <c r="H99" s="434"/>
    </row>
    <row r="100" spans="1:11" ht="12" hidden="1" customHeight="1" x14ac:dyDescent="0.2">
      <c r="A100" s="63" t="s">
        <v>482</v>
      </c>
      <c r="B100" s="69" t="s">
        <v>105</v>
      </c>
      <c r="C100" s="70">
        <v>10499</v>
      </c>
      <c r="D100" s="70"/>
      <c r="E100" s="39" t="s">
        <v>130</v>
      </c>
      <c r="F100" s="113">
        <v>0</v>
      </c>
      <c r="H100" s="434"/>
    </row>
    <row r="101" spans="1:11" ht="12" hidden="1" customHeight="1" x14ac:dyDescent="0.2">
      <c r="A101" s="63" t="s">
        <v>482</v>
      </c>
      <c r="B101" s="69" t="s">
        <v>105</v>
      </c>
      <c r="C101" s="70">
        <v>10406</v>
      </c>
      <c r="D101" s="70"/>
      <c r="E101" s="39" t="s">
        <v>129</v>
      </c>
      <c r="F101" s="113">
        <v>0</v>
      </c>
      <c r="H101" s="434">
        <v>1098473</v>
      </c>
    </row>
    <row r="102" spans="1:11" ht="12" customHeight="1" x14ac:dyDescent="0.2">
      <c r="A102" s="63" t="s">
        <v>482</v>
      </c>
      <c r="B102" s="69">
        <v>1120</v>
      </c>
      <c r="C102" s="70">
        <v>10499</v>
      </c>
      <c r="D102" s="70"/>
      <c r="E102" s="39" t="s">
        <v>130</v>
      </c>
      <c r="F102" s="152">
        <v>57600000</v>
      </c>
      <c r="G102" s="463" t="s">
        <v>665</v>
      </c>
      <c r="H102" s="434"/>
    </row>
    <row r="103" spans="1:11" s="130" customFormat="1" ht="12" customHeight="1" x14ac:dyDescent="0.2">
      <c r="A103" s="63" t="s">
        <v>484</v>
      </c>
      <c r="B103" s="69" t="s">
        <v>105</v>
      </c>
      <c r="C103" s="70">
        <v>10403</v>
      </c>
      <c r="D103" s="70"/>
      <c r="E103" s="39" t="s">
        <v>210</v>
      </c>
      <c r="F103" s="152">
        <v>29110000</v>
      </c>
      <c r="G103" s="124" t="s">
        <v>645</v>
      </c>
      <c r="H103" s="434"/>
      <c r="I103" s="21"/>
      <c r="J103" s="21"/>
      <c r="K103" s="21"/>
    </row>
    <row r="104" spans="1:11" s="130" customFormat="1" ht="12" customHeight="1" x14ac:dyDescent="0.2">
      <c r="A104" s="63" t="s">
        <v>562</v>
      </c>
      <c r="B104" s="69" t="s">
        <v>105</v>
      </c>
      <c r="C104" s="70">
        <v>10403</v>
      </c>
      <c r="D104" s="70"/>
      <c r="E104" s="39" t="s">
        <v>210</v>
      </c>
      <c r="F104" s="152">
        <f>79000000+5000000</f>
        <v>84000000</v>
      </c>
      <c r="G104" s="97" t="s">
        <v>672</v>
      </c>
      <c r="H104" s="434"/>
      <c r="I104" s="21"/>
      <c r="J104" s="21"/>
      <c r="K104" s="21"/>
    </row>
    <row r="105" spans="1:11" s="130" customFormat="1" ht="12" customHeight="1" x14ac:dyDescent="0.2">
      <c r="A105" s="63" t="s">
        <v>562</v>
      </c>
      <c r="B105" s="69">
        <v>1120</v>
      </c>
      <c r="C105" s="70">
        <v>10404</v>
      </c>
      <c r="D105" s="70"/>
      <c r="E105" s="39" t="s">
        <v>653</v>
      </c>
      <c r="F105" s="152">
        <v>40000000</v>
      </c>
      <c r="G105" s="124" t="s">
        <v>637</v>
      </c>
      <c r="H105" s="434"/>
      <c r="I105" s="21"/>
      <c r="J105" s="21"/>
      <c r="K105" s="21"/>
    </row>
    <row r="106" spans="1:11" s="130" customFormat="1" ht="12" customHeight="1" x14ac:dyDescent="0.2">
      <c r="A106" s="63" t="s">
        <v>562</v>
      </c>
      <c r="B106" s="69" t="s">
        <v>105</v>
      </c>
      <c r="C106" s="70">
        <v>10406</v>
      </c>
      <c r="D106" s="70"/>
      <c r="E106" s="39" t="s">
        <v>129</v>
      </c>
      <c r="F106" s="152">
        <v>500000</v>
      </c>
      <c r="G106" s="124" t="s">
        <v>637</v>
      </c>
      <c r="H106" s="434"/>
      <c r="I106" s="21"/>
      <c r="J106" s="21"/>
      <c r="K106" s="21"/>
    </row>
    <row r="107" spans="1:11" s="130" customFormat="1" ht="12" customHeight="1" x14ac:dyDescent="0.2">
      <c r="A107" s="63" t="s">
        <v>562</v>
      </c>
      <c r="B107" s="69">
        <v>1120</v>
      </c>
      <c r="C107" s="70">
        <v>10499</v>
      </c>
      <c r="D107" s="70"/>
      <c r="E107" s="39" t="s">
        <v>130</v>
      </c>
      <c r="F107" s="152">
        <f>32000000+2500000</f>
        <v>34500000</v>
      </c>
      <c r="G107" s="433" t="s">
        <v>662</v>
      </c>
      <c r="H107" s="434"/>
      <c r="I107" s="21"/>
      <c r="J107" s="21"/>
      <c r="K107" s="21"/>
    </row>
    <row r="108" spans="1:11" s="130" customFormat="1" ht="12" hidden="1" customHeight="1" x14ac:dyDescent="0.2">
      <c r="A108" s="63" t="s">
        <v>624</v>
      </c>
      <c r="B108" s="69">
        <v>1120</v>
      </c>
      <c r="C108" s="70">
        <v>10405</v>
      </c>
      <c r="D108" s="70"/>
      <c r="E108" s="39" t="s">
        <v>600</v>
      </c>
      <c r="F108" s="152">
        <v>0</v>
      </c>
      <c r="G108" s="124"/>
      <c r="H108" s="434"/>
      <c r="I108" s="21"/>
      <c r="J108" s="21"/>
      <c r="K108" s="21"/>
    </row>
    <row r="109" spans="1:11" s="130" customFormat="1" ht="12" customHeight="1" x14ac:dyDescent="0.2">
      <c r="A109" s="63" t="s">
        <v>671</v>
      </c>
      <c r="B109" s="69" t="s">
        <v>105</v>
      </c>
      <c r="C109" s="70">
        <v>10403</v>
      </c>
      <c r="D109" s="70"/>
      <c r="E109" s="39" t="s">
        <v>210</v>
      </c>
      <c r="F109" s="152">
        <v>14000000</v>
      </c>
      <c r="G109" s="124" t="s">
        <v>645</v>
      </c>
      <c r="H109" s="434"/>
      <c r="I109" s="21"/>
      <c r="J109" s="21"/>
      <c r="K109" s="21"/>
    </row>
    <row r="110" spans="1:11" s="75" customFormat="1" ht="12" hidden="1" customHeight="1" x14ac:dyDescent="0.2">
      <c r="A110" s="63" t="s">
        <v>565</v>
      </c>
      <c r="B110" s="69">
        <v>1120</v>
      </c>
      <c r="C110" s="70">
        <v>10499</v>
      </c>
      <c r="D110" s="70"/>
      <c r="E110" s="39" t="s">
        <v>130</v>
      </c>
      <c r="F110" s="152">
        <v>0</v>
      </c>
      <c r="H110" s="434"/>
      <c r="I110" s="21"/>
      <c r="J110" s="21"/>
      <c r="K110" s="21"/>
    </row>
    <row r="111" spans="1:11" s="75" customFormat="1" ht="12" hidden="1" customHeight="1" x14ac:dyDescent="0.2">
      <c r="A111" s="63" t="s">
        <v>483</v>
      </c>
      <c r="B111" s="69">
        <v>1120</v>
      </c>
      <c r="C111" s="70">
        <v>10403</v>
      </c>
      <c r="D111" s="70"/>
      <c r="E111" s="39" t="s">
        <v>210</v>
      </c>
      <c r="F111" s="152">
        <v>0</v>
      </c>
      <c r="G111" s="124" t="s">
        <v>646</v>
      </c>
      <c r="H111" s="434"/>
      <c r="I111" s="21"/>
      <c r="J111" s="21"/>
      <c r="K111" s="21"/>
    </row>
    <row r="112" spans="1:11" s="75" customFormat="1" ht="12" customHeight="1" x14ac:dyDescent="0.2">
      <c r="A112" s="63" t="s">
        <v>483</v>
      </c>
      <c r="B112" s="69">
        <v>1120</v>
      </c>
      <c r="C112" s="70">
        <v>10405</v>
      </c>
      <c r="D112" s="70"/>
      <c r="E112" s="39" t="s">
        <v>600</v>
      </c>
      <c r="F112" s="152">
        <v>56000000</v>
      </c>
      <c r="G112" s="75" t="s">
        <v>648</v>
      </c>
      <c r="H112" s="434"/>
      <c r="I112" s="21"/>
      <c r="J112" s="21"/>
      <c r="K112" s="21"/>
    </row>
    <row r="113" spans="1:11" s="75" customFormat="1" ht="12" customHeight="1" x14ac:dyDescent="0.2">
      <c r="A113" s="63" t="s">
        <v>483</v>
      </c>
      <c r="B113" s="69">
        <v>1120</v>
      </c>
      <c r="C113" s="70">
        <v>10499</v>
      </c>
      <c r="D113" s="70"/>
      <c r="E113" s="39" t="s">
        <v>130</v>
      </c>
      <c r="F113" s="152">
        <f>51200000+65000000</f>
        <v>116200000</v>
      </c>
      <c r="G113" s="75" t="s">
        <v>710</v>
      </c>
      <c r="H113" s="434"/>
      <c r="I113" s="21"/>
      <c r="J113" s="21"/>
      <c r="K113" s="21"/>
    </row>
    <row r="114" spans="1:11" s="130" customFormat="1" ht="12" customHeight="1" x14ac:dyDescent="0.2">
      <c r="A114" s="63"/>
      <c r="B114" s="69" t="s">
        <v>106</v>
      </c>
      <c r="C114" s="70" t="s">
        <v>106</v>
      </c>
      <c r="D114" s="70"/>
      <c r="E114" s="39"/>
      <c r="F114" s="114"/>
      <c r="G114" s="75"/>
      <c r="H114" s="21"/>
      <c r="I114" s="21"/>
      <c r="J114" s="21"/>
      <c r="K114" s="21"/>
    </row>
    <row r="115" spans="1:11" s="130" customFormat="1" ht="12" customHeight="1" x14ac:dyDescent="0.2">
      <c r="A115" s="541" t="s">
        <v>241</v>
      </c>
      <c r="B115" s="542"/>
      <c r="C115" s="543"/>
      <c r="D115" s="68"/>
      <c r="E115" s="43" t="s">
        <v>131</v>
      </c>
      <c r="F115" s="115">
        <f>SUM(F116:F126)</f>
        <v>20000000</v>
      </c>
      <c r="G115" s="75"/>
      <c r="H115" s="21"/>
      <c r="I115" s="21"/>
      <c r="J115" s="21"/>
      <c r="K115" s="21"/>
    </row>
    <row r="116" spans="1:11" s="130" customFormat="1" ht="12" hidden="1" customHeight="1" x14ac:dyDescent="0.2">
      <c r="A116" s="63" t="s">
        <v>480</v>
      </c>
      <c r="B116" s="69">
        <v>1120</v>
      </c>
      <c r="C116" s="70">
        <v>10501</v>
      </c>
      <c r="D116" s="70"/>
      <c r="E116" s="39" t="s">
        <v>132</v>
      </c>
      <c r="F116" s="113">
        <v>0</v>
      </c>
      <c r="G116" s="341"/>
      <c r="H116" s="21"/>
      <c r="I116" s="21"/>
      <c r="J116" s="21"/>
      <c r="K116" s="21"/>
    </row>
    <row r="117" spans="1:11" s="130" customFormat="1" ht="12" hidden="1" customHeight="1" x14ac:dyDescent="0.2">
      <c r="A117" s="63" t="s">
        <v>480</v>
      </c>
      <c r="B117" s="69" t="s">
        <v>105</v>
      </c>
      <c r="C117" s="70">
        <v>10503</v>
      </c>
      <c r="D117" s="70"/>
      <c r="E117" s="39" t="s">
        <v>74</v>
      </c>
      <c r="F117" s="113">
        <v>0</v>
      </c>
      <c r="G117" s="124"/>
      <c r="H117" s="21"/>
      <c r="I117" s="21"/>
      <c r="J117" s="21"/>
      <c r="K117" s="21"/>
    </row>
    <row r="118" spans="1:11" s="130" customFormat="1" ht="12" hidden="1" customHeight="1" x14ac:dyDescent="0.2">
      <c r="A118" s="63" t="s">
        <v>480</v>
      </c>
      <c r="B118" s="69" t="s">
        <v>105</v>
      </c>
      <c r="C118" s="70">
        <v>10504</v>
      </c>
      <c r="D118" s="70"/>
      <c r="E118" s="39" t="s">
        <v>75</v>
      </c>
      <c r="F118" s="113">
        <v>0</v>
      </c>
      <c r="G118" s="75"/>
      <c r="H118" s="21"/>
      <c r="I118" s="21"/>
      <c r="J118" s="21"/>
      <c r="K118" s="21"/>
    </row>
    <row r="119" spans="1:11" s="130" customFormat="1" ht="12" hidden="1" customHeight="1" x14ac:dyDescent="0.2">
      <c r="A119" s="63" t="s">
        <v>482</v>
      </c>
      <c r="B119" s="69" t="s">
        <v>105</v>
      </c>
      <c r="C119" s="70">
        <v>10501</v>
      </c>
      <c r="D119" s="70"/>
      <c r="E119" s="39" t="s">
        <v>132</v>
      </c>
      <c r="F119" s="113">
        <v>0</v>
      </c>
      <c r="G119" s="75"/>
      <c r="H119" s="21"/>
      <c r="I119" s="21"/>
      <c r="J119" s="21"/>
      <c r="K119" s="21"/>
    </row>
    <row r="120" spans="1:11" s="130" customFormat="1" ht="12" hidden="1" customHeight="1" x14ac:dyDescent="0.2">
      <c r="A120" s="63" t="s">
        <v>482</v>
      </c>
      <c r="B120" s="69">
        <v>1120</v>
      </c>
      <c r="C120" s="70">
        <v>10504</v>
      </c>
      <c r="D120" s="70"/>
      <c r="E120" s="39" t="s">
        <v>75</v>
      </c>
      <c r="F120" s="113">
        <v>0</v>
      </c>
      <c r="G120" s="75"/>
      <c r="H120" s="21"/>
      <c r="I120" s="21"/>
      <c r="J120" s="21"/>
      <c r="K120" s="21"/>
    </row>
    <row r="121" spans="1:11" ht="12" hidden="1" customHeight="1" x14ac:dyDescent="0.2">
      <c r="A121" s="63" t="s">
        <v>485</v>
      </c>
      <c r="B121" s="69">
        <v>1120</v>
      </c>
      <c r="C121" s="70">
        <v>10502</v>
      </c>
      <c r="D121" s="70"/>
      <c r="E121" s="39" t="s">
        <v>73</v>
      </c>
      <c r="F121" s="113">
        <v>0</v>
      </c>
      <c r="G121" s="173"/>
    </row>
    <row r="122" spans="1:11" ht="12" customHeight="1" x14ac:dyDescent="0.2">
      <c r="A122" s="63" t="s">
        <v>482</v>
      </c>
      <c r="B122" s="69" t="s">
        <v>105</v>
      </c>
      <c r="C122" s="70">
        <v>10503</v>
      </c>
      <c r="D122" s="70"/>
      <c r="E122" s="39" t="s">
        <v>74</v>
      </c>
      <c r="F122" s="113">
        <f>8000000</f>
        <v>8000000</v>
      </c>
      <c r="G122" s="463" t="s">
        <v>699</v>
      </c>
      <c r="H122" s="434"/>
    </row>
    <row r="123" spans="1:11" ht="12" customHeight="1" x14ac:dyDescent="0.2">
      <c r="A123" s="63" t="s">
        <v>482</v>
      </c>
      <c r="B123" s="69">
        <v>1120</v>
      </c>
      <c r="C123" s="70">
        <v>10504</v>
      </c>
      <c r="D123" s="70"/>
      <c r="E123" s="39" t="s">
        <v>75</v>
      </c>
      <c r="F123" s="113">
        <f>12000000</f>
        <v>12000000</v>
      </c>
      <c r="G123" s="463" t="s">
        <v>700</v>
      </c>
      <c r="H123" s="434"/>
    </row>
    <row r="124" spans="1:11" ht="12" hidden="1" customHeight="1" x14ac:dyDescent="0.2">
      <c r="A124" s="63" t="s">
        <v>624</v>
      </c>
      <c r="B124" s="69">
        <v>1120</v>
      </c>
      <c r="C124" s="70">
        <v>10502</v>
      </c>
      <c r="D124" s="70"/>
      <c r="E124" s="39" t="s">
        <v>73</v>
      </c>
      <c r="F124" s="113">
        <v>0</v>
      </c>
      <c r="G124" s="401"/>
    </row>
    <row r="125" spans="1:11" s="130" customFormat="1" ht="12" hidden="1" customHeight="1" x14ac:dyDescent="0.2">
      <c r="A125" s="63" t="s">
        <v>481</v>
      </c>
      <c r="B125" s="69" t="s">
        <v>105</v>
      </c>
      <c r="C125" s="70">
        <v>10501</v>
      </c>
      <c r="D125" s="70"/>
      <c r="E125" s="39" t="s">
        <v>132</v>
      </c>
      <c r="F125" s="113">
        <v>0</v>
      </c>
      <c r="G125" s="75"/>
      <c r="H125" s="21"/>
      <c r="I125" s="21"/>
      <c r="J125" s="21"/>
      <c r="K125" s="21"/>
    </row>
    <row r="126" spans="1:11" s="130" customFormat="1" ht="12" customHeight="1" x14ac:dyDescent="0.2">
      <c r="A126" s="63"/>
      <c r="B126" s="69" t="s">
        <v>106</v>
      </c>
      <c r="C126" s="70" t="s">
        <v>106</v>
      </c>
      <c r="D126" s="70"/>
      <c r="E126" s="39"/>
      <c r="F126" s="114"/>
      <c r="G126" s="75"/>
      <c r="H126" s="509"/>
      <c r="I126" s="21"/>
      <c r="J126" s="21"/>
      <c r="K126" s="21"/>
    </row>
    <row r="127" spans="1:11" s="130" customFormat="1" ht="12" customHeight="1" x14ac:dyDescent="0.2">
      <c r="A127" s="541" t="s">
        <v>243</v>
      </c>
      <c r="B127" s="542"/>
      <c r="C127" s="543"/>
      <c r="D127" s="68"/>
      <c r="E127" s="43" t="s">
        <v>80</v>
      </c>
      <c r="F127" s="115">
        <f>SUM(F128:F140)</f>
        <v>75936860</v>
      </c>
      <c r="G127" s="75"/>
      <c r="H127" s="21"/>
      <c r="I127" s="21"/>
      <c r="J127" s="21"/>
      <c r="K127" s="21"/>
    </row>
    <row r="128" spans="1:11" ht="12" hidden="1" customHeight="1" x14ac:dyDescent="0.2">
      <c r="A128" s="63" t="s">
        <v>480</v>
      </c>
      <c r="B128" s="69">
        <v>1120</v>
      </c>
      <c r="C128" s="70">
        <v>10701</v>
      </c>
      <c r="D128" s="70"/>
      <c r="E128" s="39" t="s">
        <v>81</v>
      </c>
      <c r="F128" s="152">
        <v>0</v>
      </c>
      <c r="G128" s="341"/>
    </row>
    <row r="129" spans="1:11" ht="12" hidden="1" customHeight="1" x14ac:dyDescent="0.2">
      <c r="A129" s="63" t="s">
        <v>480</v>
      </c>
      <c r="B129" s="69" t="s">
        <v>105</v>
      </c>
      <c r="C129" s="70">
        <v>10702</v>
      </c>
      <c r="D129" s="70"/>
      <c r="E129" s="39" t="s">
        <v>82</v>
      </c>
      <c r="F129" s="113">
        <v>0</v>
      </c>
      <c r="G129" s="154"/>
    </row>
    <row r="130" spans="1:11" ht="12" hidden="1" customHeight="1" x14ac:dyDescent="0.2">
      <c r="A130" s="63" t="s">
        <v>482</v>
      </c>
      <c r="B130" s="69" t="s">
        <v>105</v>
      </c>
      <c r="C130" s="70">
        <v>10701</v>
      </c>
      <c r="D130" s="70"/>
      <c r="E130" s="39" t="s">
        <v>81</v>
      </c>
      <c r="F130" s="113">
        <v>0</v>
      </c>
      <c r="G130" s="154"/>
    </row>
    <row r="131" spans="1:11" ht="12" hidden="1" customHeight="1" x14ac:dyDescent="0.2">
      <c r="A131" s="63" t="s">
        <v>482</v>
      </c>
      <c r="B131" s="69" t="s">
        <v>105</v>
      </c>
      <c r="C131" s="70">
        <v>10702</v>
      </c>
      <c r="D131" s="70"/>
      <c r="E131" s="39" t="s">
        <v>82</v>
      </c>
      <c r="F131" s="113">
        <v>0</v>
      </c>
      <c r="G131" s="154"/>
    </row>
    <row r="132" spans="1:11" ht="12" customHeight="1" x14ac:dyDescent="0.2">
      <c r="A132" s="63" t="s">
        <v>482</v>
      </c>
      <c r="B132" s="69" t="s">
        <v>105</v>
      </c>
      <c r="C132" s="70">
        <v>10701</v>
      </c>
      <c r="D132" s="70"/>
      <c r="E132" s="39" t="s">
        <v>81</v>
      </c>
      <c r="F132" s="152">
        <f>3000000+5000000</f>
        <v>8000000</v>
      </c>
      <c r="G132" s="463" t="s">
        <v>665</v>
      </c>
    </row>
    <row r="133" spans="1:11" ht="12" customHeight="1" x14ac:dyDescent="0.2">
      <c r="A133" s="63" t="s">
        <v>562</v>
      </c>
      <c r="B133" s="69" t="s">
        <v>105</v>
      </c>
      <c r="C133" s="70">
        <v>10701</v>
      </c>
      <c r="D133" s="70"/>
      <c r="E133" s="39" t="s">
        <v>81</v>
      </c>
      <c r="F133" s="152">
        <f>12000000+35000000</f>
        <v>47000000</v>
      </c>
      <c r="G133" s="433" t="s">
        <v>663</v>
      </c>
      <c r="H133" s="434"/>
    </row>
    <row r="134" spans="1:11" ht="12" customHeight="1" x14ac:dyDescent="0.2">
      <c r="A134" s="63" t="s">
        <v>562</v>
      </c>
      <c r="B134" s="69" t="s">
        <v>105</v>
      </c>
      <c r="C134" s="70">
        <v>10702</v>
      </c>
      <c r="D134" s="70"/>
      <c r="E134" s="39" t="s">
        <v>82</v>
      </c>
      <c r="F134" s="152">
        <v>5500000</v>
      </c>
      <c r="G134" s="124" t="s">
        <v>637</v>
      </c>
      <c r="H134" s="434"/>
    </row>
    <row r="135" spans="1:11" ht="12" hidden="1" customHeight="1" x14ac:dyDescent="0.2">
      <c r="A135" s="63" t="s">
        <v>485</v>
      </c>
      <c r="B135" s="69" t="s">
        <v>105</v>
      </c>
      <c r="C135" s="70">
        <v>10701</v>
      </c>
      <c r="D135" s="70"/>
      <c r="E135" s="39" t="s">
        <v>81</v>
      </c>
      <c r="F135" s="152">
        <v>0</v>
      </c>
      <c r="G135" s="173"/>
      <c r="H135" s="434"/>
    </row>
    <row r="136" spans="1:11" ht="12" hidden="1" customHeight="1" x14ac:dyDescent="0.2">
      <c r="A136" s="63" t="s">
        <v>624</v>
      </c>
      <c r="B136" s="69" t="s">
        <v>105</v>
      </c>
      <c r="C136" s="70">
        <v>10701</v>
      </c>
      <c r="D136" s="70"/>
      <c r="E136" s="39" t="s">
        <v>81</v>
      </c>
      <c r="F136" s="152">
        <v>0</v>
      </c>
      <c r="G136" s="401"/>
      <c r="H136" s="434"/>
    </row>
    <row r="137" spans="1:11" ht="12" hidden="1" customHeight="1" x14ac:dyDescent="0.2">
      <c r="A137" s="63" t="s">
        <v>481</v>
      </c>
      <c r="B137" s="69" t="s">
        <v>105</v>
      </c>
      <c r="C137" s="70">
        <v>10701</v>
      </c>
      <c r="D137" s="70"/>
      <c r="E137" s="39" t="s">
        <v>81</v>
      </c>
      <c r="F137" s="152">
        <v>0</v>
      </c>
      <c r="G137" s="154"/>
      <c r="H137" s="434"/>
    </row>
    <row r="138" spans="1:11" ht="12" customHeight="1" x14ac:dyDescent="0.2">
      <c r="A138" s="63" t="s">
        <v>483</v>
      </c>
      <c r="B138" s="69" t="s">
        <v>105</v>
      </c>
      <c r="C138" s="70">
        <v>10701</v>
      </c>
      <c r="D138" s="70"/>
      <c r="E138" s="39" t="s">
        <v>81</v>
      </c>
      <c r="F138" s="152">
        <f>8000000+7436860</f>
        <v>15436860</v>
      </c>
      <c r="G138" s="482" t="s">
        <v>713</v>
      </c>
      <c r="H138" s="434"/>
    </row>
    <row r="139" spans="1:11" ht="12" hidden="1" customHeight="1" x14ac:dyDescent="0.2">
      <c r="A139" s="63" t="s">
        <v>483</v>
      </c>
      <c r="B139" s="69" t="s">
        <v>105</v>
      </c>
      <c r="C139" s="70">
        <v>10702</v>
      </c>
      <c r="D139" s="70"/>
      <c r="E139" s="39" t="s">
        <v>82</v>
      </c>
      <c r="F139" s="113">
        <v>0</v>
      </c>
      <c r="G139" s="399"/>
    </row>
    <row r="140" spans="1:11" s="130" customFormat="1" ht="12" customHeight="1" x14ac:dyDescent="0.2">
      <c r="A140" s="63"/>
      <c r="B140" s="69" t="s">
        <v>106</v>
      </c>
      <c r="C140" s="70" t="s">
        <v>106</v>
      </c>
      <c r="D140" s="70"/>
      <c r="E140" s="39"/>
      <c r="F140" s="114"/>
      <c r="G140" s="75"/>
      <c r="H140" s="21"/>
      <c r="I140" s="21"/>
      <c r="J140" s="21"/>
      <c r="K140" s="21"/>
    </row>
    <row r="141" spans="1:11" ht="12" customHeight="1" x14ac:dyDescent="0.2">
      <c r="A141" s="549" t="s">
        <v>244</v>
      </c>
      <c r="B141" s="550"/>
      <c r="C141" s="551"/>
      <c r="D141" s="91"/>
      <c r="E141" s="36" t="s">
        <v>84</v>
      </c>
      <c r="F141" s="121">
        <f>SUM(F142:F166)</f>
        <v>63000000</v>
      </c>
      <c r="G141" s="154"/>
    </row>
    <row r="142" spans="1:11" ht="12" hidden="1" customHeight="1" x14ac:dyDescent="0.2">
      <c r="A142" s="63" t="s">
        <v>480</v>
      </c>
      <c r="B142" s="69" t="s">
        <v>105</v>
      </c>
      <c r="C142" s="70">
        <v>10801</v>
      </c>
      <c r="D142" s="70"/>
      <c r="E142" s="39" t="s">
        <v>140</v>
      </c>
      <c r="F142" s="113">
        <v>0</v>
      </c>
    </row>
    <row r="143" spans="1:11" ht="12" hidden="1" customHeight="1" x14ac:dyDescent="0.2">
      <c r="A143" s="63" t="s">
        <v>480</v>
      </c>
      <c r="B143" s="69" t="s">
        <v>105</v>
      </c>
      <c r="C143" s="70">
        <v>10804</v>
      </c>
      <c r="D143" s="70"/>
      <c r="E143" s="39" t="s">
        <v>143</v>
      </c>
      <c r="F143" s="113">
        <v>0</v>
      </c>
      <c r="G143" s="154"/>
    </row>
    <row r="144" spans="1:11" ht="12" hidden="1" customHeight="1" x14ac:dyDescent="0.2">
      <c r="A144" s="63" t="s">
        <v>480</v>
      </c>
      <c r="B144" s="69" t="s">
        <v>105</v>
      </c>
      <c r="C144" s="70">
        <v>10805</v>
      </c>
      <c r="D144" s="70"/>
      <c r="E144" s="39" t="s">
        <v>144</v>
      </c>
      <c r="F144" s="113">
        <v>0</v>
      </c>
      <c r="G144" s="124"/>
    </row>
    <row r="145" spans="1:11" ht="12" hidden="1" customHeight="1" x14ac:dyDescent="0.2">
      <c r="A145" s="63" t="s">
        <v>480</v>
      </c>
      <c r="B145" s="69" t="s">
        <v>105</v>
      </c>
      <c r="C145" s="70">
        <v>10806</v>
      </c>
      <c r="D145" s="70"/>
      <c r="E145" s="39" t="s">
        <v>145</v>
      </c>
      <c r="F145" s="113">
        <v>0</v>
      </c>
    </row>
    <row r="146" spans="1:11" ht="12" hidden="1" customHeight="1" x14ac:dyDescent="0.2">
      <c r="A146" s="63" t="s">
        <v>480</v>
      </c>
      <c r="B146" s="69" t="s">
        <v>105</v>
      </c>
      <c r="C146" s="70">
        <v>10807</v>
      </c>
      <c r="D146" s="70"/>
      <c r="E146" s="39" t="s">
        <v>229</v>
      </c>
      <c r="F146" s="113">
        <v>0</v>
      </c>
    </row>
    <row r="147" spans="1:11" ht="12" hidden="1" customHeight="1" x14ac:dyDescent="0.2">
      <c r="A147" s="63" t="s">
        <v>480</v>
      </c>
      <c r="B147" s="69" t="s">
        <v>105</v>
      </c>
      <c r="C147" s="70">
        <v>10808</v>
      </c>
      <c r="D147" s="70"/>
      <c r="E147" s="39" t="s">
        <v>567</v>
      </c>
      <c r="F147" s="113">
        <v>0</v>
      </c>
    </row>
    <row r="148" spans="1:11" ht="12" hidden="1" customHeight="1" x14ac:dyDescent="0.2">
      <c r="A148" s="63" t="s">
        <v>480</v>
      </c>
      <c r="B148" s="69" t="s">
        <v>105</v>
      </c>
      <c r="C148" s="70">
        <v>10899</v>
      </c>
      <c r="D148" s="70"/>
      <c r="E148" s="39" t="s">
        <v>283</v>
      </c>
      <c r="F148" s="113">
        <v>0</v>
      </c>
    </row>
    <row r="149" spans="1:11" ht="12" hidden="1" customHeight="1" x14ac:dyDescent="0.2">
      <c r="A149" s="63" t="s">
        <v>482</v>
      </c>
      <c r="B149" s="69" t="s">
        <v>105</v>
      </c>
      <c r="C149" s="70">
        <v>10801</v>
      </c>
      <c r="D149" s="70"/>
      <c r="E149" s="39" t="s">
        <v>140</v>
      </c>
      <c r="F149" s="113">
        <v>0</v>
      </c>
    </row>
    <row r="150" spans="1:11" s="130" customFormat="1" ht="12" hidden="1" customHeight="1" x14ac:dyDescent="0.2">
      <c r="A150" s="63" t="s">
        <v>482</v>
      </c>
      <c r="B150" s="69" t="s">
        <v>105</v>
      </c>
      <c r="C150" s="70">
        <v>10804</v>
      </c>
      <c r="D150" s="70"/>
      <c r="E150" s="39" t="s">
        <v>143</v>
      </c>
      <c r="F150" s="113">
        <v>0</v>
      </c>
      <c r="G150" s="75"/>
      <c r="H150" s="21"/>
      <c r="I150" s="21"/>
      <c r="J150" s="21"/>
      <c r="K150" s="21"/>
    </row>
    <row r="151" spans="1:11" s="130" customFormat="1" ht="12" hidden="1" customHeight="1" x14ac:dyDescent="0.2">
      <c r="A151" s="63" t="s">
        <v>482</v>
      </c>
      <c r="B151" s="69" t="s">
        <v>105</v>
      </c>
      <c r="C151" s="70">
        <v>10805</v>
      </c>
      <c r="D151" s="70"/>
      <c r="E151" s="39" t="s">
        <v>144</v>
      </c>
      <c r="F151" s="113">
        <v>0</v>
      </c>
      <c r="G151" s="124"/>
      <c r="H151" s="21"/>
      <c r="I151" s="21"/>
      <c r="J151" s="21"/>
      <c r="K151" s="21"/>
    </row>
    <row r="152" spans="1:11" s="130" customFormat="1" ht="12" hidden="1" customHeight="1" x14ac:dyDescent="0.2">
      <c r="A152" s="63" t="s">
        <v>482</v>
      </c>
      <c r="B152" s="69" t="s">
        <v>105</v>
      </c>
      <c r="C152" s="70">
        <v>10806</v>
      </c>
      <c r="D152" s="70"/>
      <c r="E152" s="39" t="s">
        <v>145</v>
      </c>
      <c r="F152" s="113">
        <v>0</v>
      </c>
      <c r="G152" s="75"/>
      <c r="H152" s="21"/>
      <c r="I152" s="21"/>
      <c r="J152" s="21"/>
      <c r="K152" s="21"/>
    </row>
    <row r="153" spans="1:11" s="130" customFormat="1" ht="12" hidden="1" customHeight="1" x14ac:dyDescent="0.2">
      <c r="A153" s="63" t="s">
        <v>482</v>
      </c>
      <c r="B153" s="69" t="s">
        <v>105</v>
      </c>
      <c r="C153" s="70">
        <v>10807</v>
      </c>
      <c r="D153" s="70"/>
      <c r="E153" s="39" t="s">
        <v>229</v>
      </c>
      <c r="F153" s="113">
        <v>0</v>
      </c>
      <c r="G153" s="124"/>
      <c r="H153" s="21"/>
      <c r="I153" s="21"/>
      <c r="J153" s="21"/>
      <c r="K153" s="21"/>
    </row>
    <row r="154" spans="1:11" s="130" customFormat="1" ht="12" hidden="1" customHeight="1" x14ac:dyDescent="0.2">
      <c r="A154" s="63" t="s">
        <v>482</v>
      </c>
      <c r="B154" s="69" t="s">
        <v>105</v>
      </c>
      <c r="C154" s="70">
        <v>10808</v>
      </c>
      <c r="D154" s="70"/>
      <c r="E154" s="39" t="s">
        <v>230</v>
      </c>
      <c r="F154" s="113">
        <v>0</v>
      </c>
      <c r="G154" s="75"/>
      <c r="H154" s="21"/>
      <c r="I154" s="21"/>
      <c r="J154" s="21"/>
      <c r="K154" s="21"/>
    </row>
    <row r="155" spans="1:11" s="130" customFormat="1" ht="12" hidden="1" customHeight="1" x14ac:dyDescent="0.2">
      <c r="A155" s="63" t="s">
        <v>482</v>
      </c>
      <c r="B155" s="69" t="s">
        <v>105</v>
      </c>
      <c r="C155" s="70">
        <v>10899</v>
      </c>
      <c r="D155" s="70"/>
      <c r="E155" s="39" t="s">
        <v>283</v>
      </c>
      <c r="F155" s="113">
        <v>0</v>
      </c>
      <c r="G155" s="124"/>
      <c r="H155" s="21"/>
      <c r="I155" s="21"/>
      <c r="J155" s="21"/>
      <c r="K155" s="21"/>
    </row>
    <row r="156" spans="1:11" s="79" customFormat="1" ht="12" hidden="1" customHeight="1" x14ac:dyDescent="0.2">
      <c r="A156" s="63" t="s">
        <v>486</v>
      </c>
      <c r="B156" s="69" t="s">
        <v>105</v>
      </c>
      <c r="C156" s="70">
        <v>10805</v>
      </c>
      <c r="D156" s="70"/>
      <c r="E156" s="39" t="s">
        <v>144</v>
      </c>
      <c r="F156" s="113">
        <v>0</v>
      </c>
      <c r="G156" s="97"/>
    </row>
    <row r="157" spans="1:11" s="79" customFormat="1" ht="12" customHeight="1" x14ac:dyDescent="0.2">
      <c r="A157" s="63" t="s">
        <v>562</v>
      </c>
      <c r="B157" s="69" t="s">
        <v>105</v>
      </c>
      <c r="C157" s="70">
        <v>10804</v>
      </c>
      <c r="D157" s="70"/>
      <c r="E157" s="39" t="s">
        <v>143</v>
      </c>
      <c r="F157" s="152">
        <v>63000000</v>
      </c>
      <c r="G157" s="97" t="s">
        <v>649</v>
      </c>
      <c r="H157" s="434"/>
    </row>
    <row r="158" spans="1:11" s="130" customFormat="1" ht="12" hidden="1" customHeight="1" x14ac:dyDescent="0.2">
      <c r="A158" s="63" t="s">
        <v>562</v>
      </c>
      <c r="B158" s="69">
        <v>1120</v>
      </c>
      <c r="C158" s="70">
        <v>10899</v>
      </c>
      <c r="D158" s="70"/>
      <c r="E158" s="39" t="s">
        <v>283</v>
      </c>
      <c r="F158" s="113">
        <v>0</v>
      </c>
      <c r="G158" s="124"/>
      <c r="H158" s="21"/>
      <c r="I158" s="21"/>
      <c r="J158" s="21"/>
      <c r="K158" s="21"/>
    </row>
    <row r="159" spans="1:11" ht="12" hidden="1" customHeight="1" x14ac:dyDescent="0.2">
      <c r="A159" s="63" t="s">
        <v>481</v>
      </c>
      <c r="B159" s="69" t="s">
        <v>105</v>
      </c>
      <c r="C159" s="70">
        <v>10801</v>
      </c>
      <c r="D159" s="70"/>
      <c r="E159" s="39" t="s">
        <v>140</v>
      </c>
      <c r="F159" s="113">
        <v>0</v>
      </c>
      <c r="G159" s="173"/>
    </row>
    <row r="160" spans="1:11" ht="12" hidden="1" customHeight="1" x14ac:dyDescent="0.2">
      <c r="A160" s="63" t="s">
        <v>481</v>
      </c>
      <c r="B160" s="69" t="s">
        <v>105</v>
      </c>
      <c r="C160" s="70">
        <v>10804</v>
      </c>
      <c r="D160" s="70"/>
      <c r="E160" s="39" t="s">
        <v>143</v>
      </c>
      <c r="F160" s="113">
        <v>0</v>
      </c>
      <c r="G160" s="154"/>
    </row>
    <row r="161" spans="1:11" ht="12" hidden="1" customHeight="1" x14ac:dyDescent="0.2">
      <c r="A161" s="63" t="s">
        <v>481</v>
      </c>
      <c r="B161" s="69" t="s">
        <v>105</v>
      </c>
      <c r="C161" s="70">
        <v>10805</v>
      </c>
      <c r="D161" s="70"/>
      <c r="E161" s="39" t="s">
        <v>144</v>
      </c>
      <c r="F161" s="113">
        <v>0</v>
      </c>
      <c r="G161" s="124"/>
    </row>
    <row r="162" spans="1:11" ht="12" hidden="1" customHeight="1" x14ac:dyDescent="0.2">
      <c r="A162" s="63" t="s">
        <v>481</v>
      </c>
      <c r="B162" s="69" t="s">
        <v>105</v>
      </c>
      <c r="C162" s="70">
        <v>10806</v>
      </c>
      <c r="D162" s="70"/>
      <c r="E162" s="39" t="s">
        <v>145</v>
      </c>
      <c r="F162" s="113">
        <v>0</v>
      </c>
    </row>
    <row r="163" spans="1:11" ht="12" hidden="1" customHeight="1" x14ac:dyDescent="0.2">
      <c r="A163" s="63" t="s">
        <v>481</v>
      </c>
      <c r="B163" s="69" t="s">
        <v>105</v>
      </c>
      <c r="C163" s="70">
        <v>10807</v>
      </c>
      <c r="D163" s="70"/>
      <c r="E163" s="39" t="s">
        <v>229</v>
      </c>
      <c r="F163" s="113">
        <v>0</v>
      </c>
    </row>
    <row r="164" spans="1:11" ht="12" hidden="1" customHeight="1" x14ac:dyDescent="0.2">
      <c r="A164" s="63" t="s">
        <v>481</v>
      </c>
      <c r="B164" s="69" t="s">
        <v>105</v>
      </c>
      <c r="C164" s="70">
        <v>10808</v>
      </c>
      <c r="D164" s="70"/>
      <c r="E164" s="39" t="s">
        <v>230</v>
      </c>
      <c r="F164" s="113">
        <v>0</v>
      </c>
      <c r="G164" s="124"/>
    </row>
    <row r="165" spans="1:11" ht="12" hidden="1" customHeight="1" x14ac:dyDescent="0.2">
      <c r="A165" s="63" t="s">
        <v>481</v>
      </c>
      <c r="B165" s="69" t="s">
        <v>105</v>
      </c>
      <c r="C165" s="70">
        <v>10899</v>
      </c>
      <c r="D165" s="70"/>
      <c r="E165" s="39" t="s">
        <v>283</v>
      </c>
      <c r="F165" s="113">
        <v>0</v>
      </c>
    </row>
    <row r="166" spans="1:11" ht="12" hidden="1" customHeight="1" x14ac:dyDescent="0.2">
      <c r="A166" s="63" t="s">
        <v>483</v>
      </c>
      <c r="B166" s="69" t="s">
        <v>105</v>
      </c>
      <c r="C166" s="70">
        <v>10804</v>
      </c>
      <c r="D166" s="70"/>
      <c r="E166" s="39" t="s">
        <v>143</v>
      </c>
      <c r="F166" s="113">
        <v>0</v>
      </c>
      <c r="G166" s="124"/>
    </row>
    <row r="167" spans="1:11" s="130" customFormat="1" ht="12" customHeight="1" x14ac:dyDescent="0.2">
      <c r="A167" s="63"/>
      <c r="B167" s="64" t="s">
        <v>106</v>
      </c>
      <c r="C167" s="65" t="s">
        <v>106</v>
      </c>
      <c r="D167" s="65"/>
      <c r="E167" s="66"/>
      <c r="F167" s="112"/>
      <c r="G167" s="75"/>
      <c r="H167" s="21"/>
      <c r="I167" s="21"/>
      <c r="J167" s="21"/>
      <c r="K167" s="21"/>
    </row>
    <row r="168" spans="1:11" s="130" customFormat="1" ht="12" customHeight="1" x14ac:dyDescent="0.2">
      <c r="A168" s="565" t="s">
        <v>246</v>
      </c>
      <c r="B168" s="566"/>
      <c r="C168" s="567"/>
      <c r="D168" s="60"/>
      <c r="E168" s="61" t="s">
        <v>284</v>
      </c>
      <c r="F168" s="110">
        <f>SUM(F169:F175)</f>
        <v>1000000</v>
      </c>
      <c r="G168" s="75"/>
      <c r="H168" s="21"/>
      <c r="I168" s="21"/>
      <c r="J168" s="21"/>
      <c r="K168" s="21"/>
    </row>
    <row r="169" spans="1:11" s="130" customFormat="1" ht="12" hidden="1" customHeight="1" x14ac:dyDescent="0.2">
      <c r="A169" s="63" t="s">
        <v>480</v>
      </c>
      <c r="B169" s="64" t="s">
        <v>105</v>
      </c>
      <c r="C169" s="65">
        <v>19902</v>
      </c>
      <c r="D169" s="65"/>
      <c r="E169" s="66" t="s">
        <v>286</v>
      </c>
      <c r="F169" s="111">
        <v>0</v>
      </c>
      <c r="G169" s="75"/>
      <c r="H169" s="21"/>
      <c r="I169" s="21"/>
      <c r="J169" s="21"/>
      <c r="K169" s="21"/>
    </row>
    <row r="170" spans="1:11" s="130" customFormat="1" ht="12" hidden="1" customHeight="1" x14ac:dyDescent="0.2">
      <c r="A170" s="63" t="s">
        <v>480</v>
      </c>
      <c r="B170" s="64" t="s">
        <v>105</v>
      </c>
      <c r="C170" s="65">
        <v>19905</v>
      </c>
      <c r="D170" s="65"/>
      <c r="E170" s="66" t="s">
        <v>289</v>
      </c>
      <c r="F170" s="111">
        <v>0</v>
      </c>
      <c r="G170" s="75"/>
      <c r="H170" s="21"/>
      <c r="I170" s="21"/>
      <c r="J170" s="21"/>
      <c r="K170" s="21"/>
    </row>
    <row r="171" spans="1:11" s="130" customFormat="1" ht="12" hidden="1" customHeight="1" x14ac:dyDescent="0.2">
      <c r="A171" s="63" t="s">
        <v>482</v>
      </c>
      <c r="B171" s="64" t="s">
        <v>105</v>
      </c>
      <c r="C171" s="65">
        <v>19999</v>
      </c>
      <c r="D171" s="65"/>
      <c r="E171" s="66" t="s">
        <v>290</v>
      </c>
      <c r="F171" s="111">
        <v>0</v>
      </c>
      <c r="G171" s="75"/>
      <c r="H171" s="21"/>
      <c r="I171" s="21"/>
      <c r="J171" s="21"/>
      <c r="K171" s="21"/>
    </row>
    <row r="172" spans="1:11" s="130" customFormat="1" ht="12" customHeight="1" x14ac:dyDescent="0.2">
      <c r="A172" s="63" t="s">
        <v>482</v>
      </c>
      <c r="B172" s="64" t="s">
        <v>105</v>
      </c>
      <c r="C172" s="65">
        <v>19999</v>
      </c>
      <c r="D172" s="65"/>
      <c r="E172" s="66" t="s">
        <v>290</v>
      </c>
      <c r="F172" s="111">
        <v>1000000</v>
      </c>
      <c r="G172" s="463" t="s">
        <v>665</v>
      </c>
      <c r="H172" s="434"/>
      <c r="I172" s="21"/>
      <c r="J172" s="21"/>
      <c r="K172" s="21"/>
    </row>
    <row r="173" spans="1:11" s="130" customFormat="1" ht="12" hidden="1" customHeight="1" x14ac:dyDescent="0.2">
      <c r="A173" s="63" t="s">
        <v>481</v>
      </c>
      <c r="B173" s="64" t="s">
        <v>105</v>
      </c>
      <c r="C173" s="65">
        <v>19902</v>
      </c>
      <c r="D173" s="65"/>
      <c r="E173" s="66" t="s">
        <v>286</v>
      </c>
      <c r="F173" s="111">
        <v>0</v>
      </c>
      <c r="G173" s="75"/>
      <c r="H173" s="21"/>
      <c r="I173" s="21"/>
      <c r="J173" s="21"/>
      <c r="K173" s="21"/>
    </row>
    <row r="174" spans="1:11" s="130" customFormat="1" ht="12" hidden="1" customHeight="1" x14ac:dyDescent="0.2">
      <c r="A174" s="63" t="s">
        <v>481</v>
      </c>
      <c r="B174" s="64" t="s">
        <v>105</v>
      </c>
      <c r="C174" s="65">
        <v>19905</v>
      </c>
      <c r="D174" s="65"/>
      <c r="E174" s="66" t="s">
        <v>289</v>
      </c>
      <c r="F174" s="111">
        <v>0</v>
      </c>
      <c r="G174" s="75"/>
      <c r="H174" s="21"/>
      <c r="I174" s="21"/>
      <c r="J174" s="21"/>
      <c r="K174" s="21"/>
    </row>
    <row r="175" spans="1:11" s="130" customFormat="1" ht="12" customHeight="1" thickBot="1" x14ac:dyDescent="0.25">
      <c r="A175" s="105"/>
      <c r="B175" s="142" t="s">
        <v>106</v>
      </c>
      <c r="C175" s="143" t="s">
        <v>106</v>
      </c>
      <c r="D175" s="143"/>
      <c r="E175" s="107"/>
      <c r="F175" s="144"/>
      <c r="G175" s="75"/>
      <c r="H175" s="21"/>
      <c r="I175" s="21"/>
      <c r="J175" s="21"/>
      <c r="K175" s="21"/>
    </row>
    <row r="176" spans="1:11" s="75" customFormat="1" ht="18" customHeight="1" thickBot="1" x14ac:dyDescent="0.25">
      <c r="A176" s="562">
        <v>2</v>
      </c>
      <c r="B176" s="563"/>
      <c r="C176" s="564"/>
      <c r="D176" s="74"/>
      <c r="E176" s="275" t="s">
        <v>291</v>
      </c>
      <c r="F176" s="276">
        <f>+F178+F196+F201+F233+F243</f>
        <v>481633345</v>
      </c>
      <c r="G176" s="413"/>
      <c r="H176" s="434"/>
      <c r="I176" s="21"/>
      <c r="J176" s="21"/>
      <c r="K176" s="21"/>
    </row>
    <row r="177" spans="1:11" s="130" customFormat="1" ht="12" customHeight="1" x14ac:dyDescent="0.2">
      <c r="A177" s="93"/>
      <c r="B177" s="76" t="s">
        <v>106</v>
      </c>
      <c r="C177" s="77" t="s">
        <v>106</v>
      </c>
      <c r="D177" s="78"/>
      <c r="E177" s="82"/>
      <c r="F177" s="117"/>
      <c r="G177" s="75"/>
      <c r="H177" s="21"/>
      <c r="I177" s="21"/>
      <c r="J177" s="21"/>
      <c r="K177" s="21"/>
    </row>
    <row r="178" spans="1:11" s="75" customFormat="1" ht="12" customHeight="1" x14ac:dyDescent="0.2">
      <c r="A178" s="565" t="s">
        <v>247</v>
      </c>
      <c r="B178" s="566"/>
      <c r="C178" s="567"/>
      <c r="D178" s="60"/>
      <c r="E178" s="61" t="s">
        <v>292</v>
      </c>
      <c r="F178" s="110">
        <f>SUM(F179:F195)</f>
        <v>393098473</v>
      </c>
      <c r="G178" s="413"/>
      <c r="H178" s="21"/>
      <c r="I178" s="21"/>
      <c r="J178" s="21"/>
      <c r="K178" s="21"/>
    </row>
    <row r="179" spans="1:11" s="75" customFormat="1" ht="12" hidden="1" customHeight="1" x14ac:dyDescent="0.2">
      <c r="A179" s="63" t="s">
        <v>480</v>
      </c>
      <c r="B179" s="69" t="s">
        <v>105</v>
      </c>
      <c r="C179" s="70">
        <v>20101</v>
      </c>
      <c r="D179" s="70"/>
      <c r="E179" s="39" t="s">
        <v>293</v>
      </c>
      <c r="F179" s="113">
        <v>0</v>
      </c>
      <c r="H179" s="21"/>
      <c r="I179" s="21"/>
      <c r="J179" s="21"/>
      <c r="K179" s="21"/>
    </row>
    <row r="180" spans="1:11" s="75" customFormat="1" ht="12" hidden="1" customHeight="1" x14ac:dyDescent="0.2">
      <c r="A180" s="63" t="s">
        <v>480</v>
      </c>
      <c r="B180" s="64" t="s">
        <v>105</v>
      </c>
      <c r="C180" s="65">
        <v>20102</v>
      </c>
      <c r="D180" s="65"/>
      <c r="E180" s="66" t="s">
        <v>294</v>
      </c>
      <c r="F180" s="152">
        <v>0</v>
      </c>
      <c r="H180" s="21"/>
      <c r="I180" s="21"/>
      <c r="J180" s="21"/>
      <c r="K180" s="21"/>
    </row>
    <row r="181" spans="1:11" s="75" customFormat="1" ht="12" hidden="1" customHeight="1" x14ac:dyDescent="0.2">
      <c r="A181" s="63" t="s">
        <v>480</v>
      </c>
      <c r="B181" s="64" t="s">
        <v>105</v>
      </c>
      <c r="C181" s="65">
        <v>20104</v>
      </c>
      <c r="D181" s="65"/>
      <c r="E181" s="66" t="s">
        <v>296</v>
      </c>
      <c r="F181" s="152">
        <v>0</v>
      </c>
      <c r="H181" s="21"/>
      <c r="I181" s="21"/>
      <c r="J181" s="21"/>
      <c r="K181" s="21"/>
    </row>
    <row r="182" spans="1:11" s="75" customFormat="1" ht="12" hidden="1" customHeight="1" x14ac:dyDescent="0.2">
      <c r="A182" s="63" t="s">
        <v>480</v>
      </c>
      <c r="B182" s="64" t="s">
        <v>105</v>
      </c>
      <c r="C182" s="65">
        <v>20199</v>
      </c>
      <c r="D182" s="65"/>
      <c r="E182" s="66" t="s">
        <v>297</v>
      </c>
      <c r="F182" s="152">
        <v>0</v>
      </c>
      <c r="H182" s="21"/>
      <c r="I182" s="21"/>
      <c r="J182" s="21"/>
      <c r="K182" s="21"/>
    </row>
    <row r="183" spans="1:11" s="130" customFormat="1" ht="12" hidden="1" customHeight="1" x14ac:dyDescent="0.2">
      <c r="A183" s="63" t="s">
        <v>482</v>
      </c>
      <c r="B183" s="64" t="s">
        <v>105</v>
      </c>
      <c r="C183" s="65">
        <v>20101</v>
      </c>
      <c r="D183" s="65"/>
      <c r="E183" s="66" t="s">
        <v>293</v>
      </c>
      <c r="F183" s="152">
        <v>0</v>
      </c>
      <c r="G183" s="75"/>
      <c r="H183" s="21"/>
      <c r="I183" s="21"/>
      <c r="J183" s="21"/>
      <c r="K183" s="21"/>
    </row>
    <row r="184" spans="1:11" s="130" customFormat="1" ht="12" hidden="1" customHeight="1" x14ac:dyDescent="0.2">
      <c r="A184" s="63" t="s">
        <v>482</v>
      </c>
      <c r="B184" s="64" t="s">
        <v>105</v>
      </c>
      <c r="C184" s="65">
        <v>20102</v>
      </c>
      <c r="D184" s="65"/>
      <c r="E184" s="66" t="s">
        <v>294</v>
      </c>
      <c r="F184" s="152">
        <v>0</v>
      </c>
      <c r="G184" s="75"/>
      <c r="H184" s="21"/>
      <c r="I184" s="21"/>
      <c r="J184" s="21"/>
      <c r="K184" s="21"/>
    </row>
    <row r="185" spans="1:11" s="130" customFormat="1" ht="12" hidden="1" customHeight="1" x14ac:dyDescent="0.2">
      <c r="A185" s="63" t="s">
        <v>482</v>
      </c>
      <c r="B185" s="64" t="s">
        <v>105</v>
      </c>
      <c r="C185" s="65">
        <v>20104</v>
      </c>
      <c r="D185" s="65"/>
      <c r="E185" s="66" t="s">
        <v>296</v>
      </c>
      <c r="F185" s="152">
        <v>0</v>
      </c>
      <c r="G185" s="75"/>
      <c r="H185" s="21"/>
      <c r="I185" s="21"/>
      <c r="J185" s="21"/>
      <c r="K185" s="21"/>
    </row>
    <row r="186" spans="1:11" s="130" customFormat="1" ht="12" hidden="1" customHeight="1" x14ac:dyDescent="0.2">
      <c r="A186" s="63" t="s">
        <v>482</v>
      </c>
      <c r="B186" s="64" t="s">
        <v>105</v>
      </c>
      <c r="C186" s="65">
        <v>20199</v>
      </c>
      <c r="D186" s="65"/>
      <c r="E186" s="66" t="s">
        <v>297</v>
      </c>
      <c r="F186" s="152">
        <v>0</v>
      </c>
      <c r="G186" s="75"/>
      <c r="H186" s="21"/>
      <c r="I186" s="21"/>
      <c r="J186" s="21"/>
      <c r="K186" s="21"/>
    </row>
    <row r="187" spans="1:11" s="130" customFormat="1" ht="12" customHeight="1" x14ac:dyDescent="0.2">
      <c r="A187" s="63" t="s">
        <v>482</v>
      </c>
      <c r="B187" s="64">
        <v>1120</v>
      </c>
      <c r="C187" s="65">
        <v>20199</v>
      </c>
      <c r="D187" s="65"/>
      <c r="E187" s="66" t="s">
        <v>297</v>
      </c>
      <c r="F187" s="152">
        <v>1098473</v>
      </c>
      <c r="G187" s="97" t="s">
        <v>650</v>
      </c>
      <c r="H187" s="21"/>
      <c r="I187" s="21"/>
      <c r="J187" s="21"/>
      <c r="K187" s="21"/>
    </row>
    <row r="188" spans="1:11" s="75" customFormat="1" ht="12" hidden="1" customHeight="1" x14ac:dyDescent="0.2">
      <c r="A188" s="63" t="s">
        <v>562</v>
      </c>
      <c r="B188" s="69">
        <v>1120</v>
      </c>
      <c r="C188" s="70">
        <v>20101</v>
      </c>
      <c r="D188" s="70"/>
      <c r="E188" s="39" t="s">
        <v>293</v>
      </c>
      <c r="F188" s="113">
        <v>0</v>
      </c>
      <c r="G188" s="124"/>
      <c r="H188" s="21"/>
      <c r="I188" s="21"/>
      <c r="J188" s="21"/>
      <c r="K188" s="21"/>
    </row>
    <row r="189" spans="1:11" s="75" customFormat="1" ht="12" hidden="1" customHeight="1" x14ac:dyDescent="0.2">
      <c r="A189" s="63" t="s">
        <v>562</v>
      </c>
      <c r="B189" s="64" t="s">
        <v>105</v>
      </c>
      <c r="C189" s="65">
        <v>20102</v>
      </c>
      <c r="D189" s="65"/>
      <c r="E189" s="66" t="s">
        <v>294</v>
      </c>
      <c r="F189" s="113">
        <v>0</v>
      </c>
      <c r="G189" s="124"/>
      <c r="H189" s="21"/>
      <c r="I189" s="21"/>
      <c r="J189" s="21"/>
      <c r="K189" s="21"/>
    </row>
    <row r="190" spans="1:11" s="75" customFormat="1" ht="12" hidden="1" customHeight="1" x14ac:dyDescent="0.2">
      <c r="A190" s="63" t="s">
        <v>562</v>
      </c>
      <c r="B190" s="64" t="s">
        <v>105</v>
      </c>
      <c r="C190" s="65">
        <v>20104</v>
      </c>
      <c r="D190" s="65"/>
      <c r="E190" s="66" t="s">
        <v>296</v>
      </c>
      <c r="F190" s="152">
        <v>0</v>
      </c>
      <c r="G190" s="124"/>
      <c r="H190" s="434"/>
      <c r="I190" s="21"/>
      <c r="J190" s="21"/>
      <c r="K190" s="21"/>
    </row>
    <row r="191" spans="1:11" s="130" customFormat="1" ht="12" customHeight="1" x14ac:dyDescent="0.2">
      <c r="A191" s="63" t="s">
        <v>562</v>
      </c>
      <c r="B191" s="64">
        <v>1120</v>
      </c>
      <c r="C191" s="65">
        <v>20199</v>
      </c>
      <c r="D191" s="65"/>
      <c r="E191" s="66" t="s">
        <v>297</v>
      </c>
      <c r="F191" s="152">
        <v>392000000</v>
      </c>
      <c r="G191" s="97" t="s">
        <v>650</v>
      </c>
      <c r="H191" s="434"/>
      <c r="I191" s="21"/>
      <c r="J191" s="21"/>
      <c r="K191" s="21"/>
    </row>
    <row r="192" spans="1:11" s="75" customFormat="1" ht="12" hidden="1" customHeight="1" x14ac:dyDescent="0.2">
      <c r="A192" s="63" t="s">
        <v>481</v>
      </c>
      <c r="B192" s="64" t="s">
        <v>105</v>
      </c>
      <c r="C192" s="65">
        <v>20102</v>
      </c>
      <c r="D192" s="65"/>
      <c r="E192" s="66" t="s">
        <v>294</v>
      </c>
      <c r="F192" s="152">
        <v>0</v>
      </c>
      <c r="H192" s="21"/>
      <c r="I192" s="21"/>
      <c r="J192" s="21"/>
      <c r="K192" s="21"/>
    </row>
    <row r="193" spans="1:11" s="75" customFormat="1" ht="12" hidden="1" customHeight="1" x14ac:dyDescent="0.2">
      <c r="A193" s="63" t="s">
        <v>481</v>
      </c>
      <c r="B193" s="64" t="s">
        <v>105</v>
      </c>
      <c r="C193" s="65">
        <v>20104</v>
      </c>
      <c r="D193" s="65"/>
      <c r="E193" s="66" t="s">
        <v>296</v>
      </c>
      <c r="F193" s="152">
        <v>0</v>
      </c>
      <c r="H193" s="21"/>
      <c r="I193" s="21"/>
      <c r="J193" s="21"/>
      <c r="K193" s="21"/>
    </row>
    <row r="194" spans="1:11" s="75" customFormat="1" ht="12" hidden="1" customHeight="1" x14ac:dyDescent="0.2">
      <c r="A194" s="63" t="s">
        <v>481</v>
      </c>
      <c r="B194" s="64" t="s">
        <v>105</v>
      </c>
      <c r="C194" s="65">
        <v>20199</v>
      </c>
      <c r="D194" s="65"/>
      <c r="E194" s="66" t="s">
        <v>297</v>
      </c>
      <c r="F194" s="152">
        <v>0</v>
      </c>
      <c r="H194" s="21"/>
      <c r="I194" s="21"/>
      <c r="J194" s="21"/>
      <c r="K194" s="21"/>
    </row>
    <row r="195" spans="1:11" s="130" customFormat="1" ht="12" customHeight="1" thickBot="1" x14ac:dyDescent="0.25">
      <c r="A195" s="105"/>
      <c r="B195" s="502" t="s">
        <v>106</v>
      </c>
      <c r="C195" s="106" t="s">
        <v>106</v>
      </c>
      <c r="D195" s="106"/>
      <c r="E195" s="107"/>
      <c r="F195" s="297"/>
      <c r="G195" s="75"/>
      <c r="H195" s="434"/>
      <c r="I195" s="21"/>
      <c r="J195" s="21"/>
      <c r="K195" s="21"/>
    </row>
    <row r="196" spans="1:11" s="130" customFormat="1" ht="12" customHeight="1" x14ac:dyDescent="0.2">
      <c r="A196" s="568" t="s">
        <v>248</v>
      </c>
      <c r="B196" s="569"/>
      <c r="C196" s="570"/>
      <c r="D196" s="78"/>
      <c r="E196" s="82" t="s">
        <v>168</v>
      </c>
      <c r="F196" s="117">
        <f>SUM(F197:F200)</f>
        <v>12500000</v>
      </c>
      <c r="G196" s="75"/>
      <c r="H196" s="434"/>
      <c r="I196" s="21"/>
      <c r="J196" s="21"/>
      <c r="K196" s="21"/>
    </row>
    <row r="197" spans="1:11" s="130" customFormat="1" ht="12" hidden="1" customHeight="1" x14ac:dyDescent="0.2">
      <c r="A197" s="63" t="s">
        <v>480</v>
      </c>
      <c r="B197" s="69" t="s">
        <v>105</v>
      </c>
      <c r="C197" s="70">
        <v>20203</v>
      </c>
      <c r="D197" s="70"/>
      <c r="E197" s="39" t="s">
        <v>171</v>
      </c>
      <c r="F197" s="113">
        <v>0</v>
      </c>
      <c r="G197" s="75"/>
      <c r="H197" s="21"/>
      <c r="I197" s="21"/>
      <c r="J197" s="21"/>
      <c r="K197" s="21"/>
    </row>
    <row r="198" spans="1:11" s="130" customFormat="1" ht="12" hidden="1" customHeight="1" x14ac:dyDescent="0.2">
      <c r="A198" s="63" t="s">
        <v>482</v>
      </c>
      <c r="B198" s="64" t="s">
        <v>105</v>
      </c>
      <c r="C198" s="65">
        <v>20203</v>
      </c>
      <c r="D198" s="65"/>
      <c r="E198" s="66" t="s">
        <v>171</v>
      </c>
      <c r="F198" s="111">
        <v>0</v>
      </c>
      <c r="G198" s="75"/>
      <c r="H198" s="21"/>
      <c r="I198" s="21"/>
      <c r="J198" s="21"/>
      <c r="K198" s="21"/>
    </row>
    <row r="199" spans="1:11" s="130" customFormat="1" ht="12" customHeight="1" x14ac:dyDescent="0.2">
      <c r="A199" s="63" t="s">
        <v>562</v>
      </c>
      <c r="B199" s="64" t="s">
        <v>105</v>
      </c>
      <c r="C199" s="65">
        <v>20203</v>
      </c>
      <c r="D199" s="65"/>
      <c r="E199" s="66" t="s">
        <v>171</v>
      </c>
      <c r="F199" s="152">
        <f>12000000+500000</f>
        <v>12500000</v>
      </c>
      <c r="G199" s="433" t="s">
        <v>664</v>
      </c>
      <c r="H199" s="434"/>
      <c r="I199" s="21"/>
      <c r="J199" s="21"/>
      <c r="K199" s="21"/>
    </row>
    <row r="200" spans="1:11" s="130" customFormat="1" ht="12" customHeight="1" x14ac:dyDescent="0.2">
      <c r="A200" s="63"/>
      <c r="B200" s="64" t="s">
        <v>106</v>
      </c>
      <c r="C200" s="65" t="s">
        <v>106</v>
      </c>
      <c r="D200" s="65"/>
      <c r="E200" s="66"/>
      <c r="F200" s="112"/>
      <c r="G200" s="75"/>
      <c r="H200" s="21"/>
      <c r="I200" s="21"/>
      <c r="J200" s="21"/>
      <c r="K200" s="21"/>
    </row>
    <row r="201" spans="1:11" s="130" customFormat="1" ht="12" customHeight="1" x14ac:dyDescent="0.2">
      <c r="A201" s="565" t="s">
        <v>249</v>
      </c>
      <c r="B201" s="566"/>
      <c r="C201" s="567"/>
      <c r="D201" s="60"/>
      <c r="E201" s="61" t="s">
        <v>39</v>
      </c>
      <c r="F201" s="110">
        <f>SUM(F202:F232)</f>
        <v>4000000</v>
      </c>
      <c r="G201" s="75"/>
      <c r="H201" s="21"/>
      <c r="I201" s="21"/>
      <c r="J201" s="21"/>
      <c r="K201" s="21"/>
    </row>
    <row r="202" spans="1:11" s="130" customFormat="1" ht="12" hidden="1" customHeight="1" x14ac:dyDescent="0.2">
      <c r="A202" s="63" t="s">
        <v>480</v>
      </c>
      <c r="B202" s="64" t="s">
        <v>105</v>
      </c>
      <c r="C202" s="65">
        <v>20301</v>
      </c>
      <c r="D202" s="65"/>
      <c r="E202" s="66" t="s">
        <v>173</v>
      </c>
      <c r="F202" s="113">
        <f>'Gastos 630'!F204+'Gastos 631'!F194</f>
        <v>0</v>
      </c>
      <c r="G202" s="75"/>
      <c r="H202" s="21"/>
      <c r="I202" s="21"/>
      <c r="J202" s="21"/>
      <c r="K202" s="21"/>
    </row>
    <row r="203" spans="1:11" s="130" customFormat="1" ht="12" hidden="1" customHeight="1" x14ac:dyDescent="0.2">
      <c r="A203" s="63" t="s">
        <v>480</v>
      </c>
      <c r="B203" s="64" t="s">
        <v>105</v>
      </c>
      <c r="C203" s="65">
        <v>20302</v>
      </c>
      <c r="D203" s="65"/>
      <c r="E203" s="66" t="s">
        <v>98</v>
      </c>
      <c r="F203" s="113">
        <f>'Gastos 630'!F206+'Gastos 631'!F195</f>
        <v>0</v>
      </c>
      <c r="G203" s="75"/>
      <c r="H203" s="21"/>
      <c r="I203" s="21"/>
      <c r="J203" s="21"/>
      <c r="K203" s="21"/>
    </row>
    <row r="204" spans="1:11" s="130" customFormat="1" ht="12" hidden="1" customHeight="1" x14ac:dyDescent="0.2">
      <c r="A204" s="63" t="s">
        <v>480</v>
      </c>
      <c r="B204" s="64" t="s">
        <v>105</v>
      </c>
      <c r="C204" s="65">
        <v>20303</v>
      </c>
      <c r="D204" s="65"/>
      <c r="E204" s="66" t="s">
        <v>99</v>
      </c>
      <c r="F204" s="113">
        <v>0</v>
      </c>
      <c r="G204" s="75"/>
      <c r="H204" s="21"/>
      <c r="I204" s="21"/>
      <c r="J204" s="21"/>
      <c r="K204" s="21"/>
    </row>
    <row r="205" spans="1:11" s="130" customFormat="1" ht="12" hidden="1" customHeight="1" x14ac:dyDescent="0.2">
      <c r="A205" s="63" t="s">
        <v>574</v>
      </c>
      <c r="B205" s="64" t="s">
        <v>105</v>
      </c>
      <c r="C205" s="65">
        <v>20304</v>
      </c>
      <c r="D205" s="65"/>
      <c r="E205" s="66" t="s">
        <v>100</v>
      </c>
      <c r="F205" s="113">
        <f>'Gastos 630'!F209+'Gastos 631'!F197</f>
        <v>0</v>
      </c>
      <c r="G205" s="75"/>
      <c r="H205" s="21"/>
      <c r="I205" s="21"/>
      <c r="J205" s="21"/>
      <c r="K205" s="21"/>
    </row>
    <row r="206" spans="1:11" s="130" customFormat="1" ht="12" hidden="1" customHeight="1" x14ac:dyDescent="0.2">
      <c r="A206" s="63" t="s">
        <v>574</v>
      </c>
      <c r="B206" s="64" t="s">
        <v>105</v>
      </c>
      <c r="C206" s="65">
        <v>20305</v>
      </c>
      <c r="D206" s="65"/>
      <c r="E206" s="66" t="s">
        <v>101</v>
      </c>
      <c r="F206" s="113">
        <v>0</v>
      </c>
      <c r="G206" s="75"/>
      <c r="H206" s="21"/>
      <c r="I206" s="21"/>
      <c r="J206" s="21"/>
      <c r="K206" s="21"/>
    </row>
    <row r="207" spans="1:11" s="130" customFormat="1" ht="12" hidden="1" customHeight="1" x14ac:dyDescent="0.2">
      <c r="A207" s="63" t="s">
        <v>574</v>
      </c>
      <c r="B207" s="64" t="s">
        <v>105</v>
      </c>
      <c r="C207" s="65">
        <v>20306</v>
      </c>
      <c r="D207" s="65"/>
      <c r="E207" s="66" t="s">
        <v>102</v>
      </c>
      <c r="F207" s="113">
        <f>'Gastos 630'!F213+'Gastos 631'!F200</f>
        <v>0</v>
      </c>
      <c r="G207" s="75"/>
      <c r="H207" s="21"/>
      <c r="I207" s="21"/>
      <c r="J207" s="21"/>
      <c r="K207" s="21"/>
    </row>
    <row r="208" spans="1:11" s="130" customFormat="1" ht="12" hidden="1" customHeight="1" x14ac:dyDescent="0.2">
      <c r="A208" s="63" t="s">
        <v>480</v>
      </c>
      <c r="B208" s="64" t="s">
        <v>105</v>
      </c>
      <c r="C208" s="65">
        <v>20399</v>
      </c>
      <c r="D208" s="65"/>
      <c r="E208" s="66" t="s">
        <v>103</v>
      </c>
      <c r="F208" s="113">
        <v>0</v>
      </c>
      <c r="G208" s="75"/>
      <c r="H208" s="21"/>
      <c r="I208" s="21"/>
      <c r="J208" s="21"/>
      <c r="K208" s="21"/>
    </row>
    <row r="209" spans="1:11" s="130" customFormat="1" ht="12" hidden="1" customHeight="1" x14ac:dyDescent="0.2">
      <c r="A209" s="63" t="s">
        <v>482</v>
      </c>
      <c r="B209" s="64" t="s">
        <v>105</v>
      </c>
      <c r="C209" s="65">
        <v>20301</v>
      </c>
      <c r="D209" s="65"/>
      <c r="E209" s="66" t="s">
        <v>173</v>
      </c>
      <c r="F209" s="113">
        <v>0</v>
      </c>
      <c r="G209" s="75"/>
      <c r="H209" s="21"/>
      <c r="I209" s="21"/>
      <c r="J209" s="21"/>
      <c r="K209" s="21"/>
    </row>
    <row r="210" spans="1:11" s="130" customFormat="1" ht="12" hidden="1" customHeight="1" x14ac:dyDescent="0.2">
      <c r="A210" s="63" t="s">
        <v>482</v>
      </c>
      <c r="B210" s="64" t="s">
        <v>105</v>
      </c>
      <c r="C210" s="65">
        <v>20302</v>
      </c>
      <c r="D210" s="65"/>
      <c r="E210" s="66" t="s">
        <v>98</v>
      </c>
      <c r="F210" s="113">
        <v>0</v>
      </c>
      <c r="G210" s="75"/>
      <c r="H210" s="21"/>
      <c r="I210" s="21"/>
      <c r="J210" s="21"/>
      <c r="K210" s="21"/>
    </row>
    <row r="211" spans="1:11" s="130" customFormat="1" ht="12" hidden="1" customHeight="1" x14ac:dyDescent="0.2">
      <c r="A211" s="63" t="s">
        <v>482</v>
      </c>
      <c r="B211" s="64" t="s">
        <v>105</v>
      </c>
      <c r="C211" s="65">
        <v>20303</v>
      </c>
      <c r="D211" s="65"/>
      <c r="E211" s="66" t="s">
        <v>99</v>
      </c>
      <c r="F211" s="113">
        <v>0</v>
      </c>
      <c r="G211" s="75"/>
      <c r="H211" s="21"/>
      <c r="I211" s="21"/>
      <c r="J211" s="21"/>
      <c r="K211" s="21"/>
    </row>
    <row r="212" spans="1:11" s="130" customFormat="1" ht="12" hidden="1" customHeight="1" x14ac:dyDescent="0.2">
      <c r="A212" s="63" t="s">
        <v>482</v>
      </c>
      <c r="B212" s="64" t="s">
        <v>105</v>
      </c>
      <c r="C212" s="65">
        <v>20304</v>
      </c>
      <c r="D212" s="65"/>
      <c r="E212" s="66" t="s">
        <v>100</v>
      </c>
      <c r="F212" s="113">
        <v>0</v>
      </c>
      <c r="G212" s="75"/>
      <c r="H212" s="21"/>
      <c r="I212" s="21"/>
      <c r="J212" s="21"/>
      <c r="K212" s="21"/>
    </row>
    <row r="213" spans="1:11" s="130" customFormat="1" ht="12" hidden="1" customHeight="1" x14ac:dyDescent="0.2">
      <c r="A213" s="63" t="s">
        <v>482</v>
      </c>
      <c r="B213" s="64" t="s">
        <v>105</v>
      </c>
      <c r="C213" s="65">
        <v>20305</v>
      </c>
      <c r="D213" s="65"/>
      <c r="E213" s="66" t="s">
        <v>101</v>
      </c>
      <c r="F213" s="113">
        <v>0</v>
      </c>
      <c r="G213" s="75"/>
      <c r="H213" s="21"/>
      <c r="I213" s="21"/>
      <c r="J213" s="21"/>
      <c r="K213" s="21"/>
    </row>
    <row r="214" spans="1:11" s="130" customFormat="1" ht="12" hidden="1" customHeight="1" x14ac:dyDescent="0.2">
      <c r="A214" s="63" t="s">
        <v>482</v>
      </c>
      <c r="B214" s="64" t="s">
        <v>105</v>
      </c>
      <c r="C214" s="65">
        <v>20306</v>
      </c>
      <c r="D214" s="65"/>
      <c r="E214" s="66" t="s">
        <v>102</v>
      </c>
      <c r="F214" s="113">
        <v>0</v>
      </c>
      <c r="G214" s="75"/>
      <c r="H214" s="21"/>
      <c r="I214" s="21"/>
      <c r="J214" s="21"/>
      <c r="K214" s="21"/>
    </row>
    <row r="215" spans="1:11" s="130" customFormat="1" ht="12" hidden="1" customHeight="1" x14ac:dyDescent="0.2">
      <c r="A215" s="63" t="s">
        <v>482</v>
      </c>
      <c r="B215" s="64" t="s">
        <v>105</v>
      </c>
      <c r="C215" s="65">
        <v>20399</v>
      </c>
      <c r="D215" s="65"/>
      <c r="E215" s="66" t="s">
        <v>103</v>
      </c>
      <c r="F215" s="113">
        <v>0</v>
      </c>
      <c r="G215" s="75"/>
      <c r="H215" s="21"/>
      <c r="I215" s="21"/>
      <c r="J215" s="21"/>
      <c r="K215" s="21"/>
    </row>
    <row r="216" spans="1:11" s="130" customFormat="1" ht="12" hidden="1" customHeight="1" x14ac:dyDescent="0.2">
      <c r="A216" s="63" t="s">
        <v>562</v>
      </c>
      <c r="B216" s="64" t="s">
        <v>105</v>
      </c>
      <c r="C216" s="65">
        <v>20301</v>
      </c>
      <c r="D216" s="65"/>
      <c r="E216" s="66" t="s">
        <v>173</v>
      </c>
      <c r="F216" s="113">
        <v>0</v>
      </c>
      <c r="G216" s="124"/>
      <c r="H216" s="21"/>
      <c r="I216" s="21"/>
      <c r="J216" s="21"/>
      <c r="K216" s="21"/>
    </row>
    <row r="217" spans="1:11" s="130" customFormat="1" ht="12" hidden="1" customHeight="1" x14ac:dyDescent="0.2">
      <c r="A217" s="63" t="s">
        <v>562</v>
      </c>
      <c r="B217" s="64" t="s">
        <v>105</v>
      </c>
      <c r="C217" s="65">
        <v>20302</v>
      </c>
      <c r="D217" s="65"/>
      <c r="E217" s="66" t="s">
        <v>98</v>
      </c>
      <c r="F217" s="113">
        <v>0</v>
      </c>
      <c r="G217" s="124"/>
      <c r="H217" s="21"/>
      <c r="I217" s="21"/>
      <c r="J217" s="21"/>
      <c r="K217" s="21"/>
    </row>
    <row r="218" spans="1:11" s="130" customFormat="1" ht="12" hidden="1" customHeight="1" x14ac:dyDescent="0.2">
      <c r="A218" s="63" t="s">
        <v>562</v>
      </c>
      <c r="B218" s="64" t="s">
        <v>105</v>
      </c>
      <c r="C218" s="65">
        <v>20303</v>
      </c>
      <c r="D218" s="65"/>
      <c r="E218" s="66" t="s">
        <v>99</v>
      </c>
      <c r="F218" s="113">
        <v>0</v>
      </c>
      <c r="G218" s="124"/>
      <c r="H218" s="21"/>
      <c r="I218" s="21"/>
      <c r="J218" s="21"/>
      <c r="K218" s="21"/>
    </row>
    <row r="219" spans="1:11" s="130" customFormat="1" ht="12" hidden="1" customHeight="1" x14ac:dyDescent="0.2">
      <c r="A219" s="63" t="s">
        <v>562</v>
      </c>
      <c r="B219" s="64" t="s">
        <v>105</v>
      </c>
      <c r="C219" s="65">
        <v>20304</v>
      </c>
      <c r="D219" s="65"/>
      <c r="E219" s="66" t="s">
        <v>100</v>
      </c>
      <c r="F219" s="113">
        <v>0</v>
      </c>
      <c r="G219" s="124"/>
      <c r="H219" s="21"/>
      <c r="I219" s="21"/>
      <c r="J219" s="21"/>
      <c r="K219" s="21"/>
    </row>
    <row r="220" spans="1:11" s="130" customFormat="1" ht="12" hidden="1" customHeight="1" x14ac:dyDescent="0.2">
      <c r="A220" s="63" t="s">
        <v>562</v>
      </c>
      <c r="B220" s="64" t="s">
        <v>105</v>
      </c>
      <c r="C220" s="65">
        <v>20305</v>
      </c>
      <c r="D220" s="65"/>
      <c r="E220" s="66" t="s">
        <v>101</v>
      </c>
      <c r="F220" s="113">
        <v>0</v>
      </c>
      <c r="G220" s="124"/>
      <c r="H220" s="21"/>
      <c r="I220" s="21"/>
      <c r="J220" s="21"/>
      <c r="K220" s="21"/>
    </row>
    <row r="221" spans="1:11" s="130" customFormat="1" ht="12" hidden="1" customHeight="1" x14ac:dyDescent="0.2">
      <c r="A221" s="63" t="s">
        <v>562</v>
      </c>
      <c r="B221" s="64" t="s">
        <v>105</v>
      </c>
      <c r="C221" s="65">
        <v>20306</v>
      </c>
      <c r="D221" s="65"/>
      <c r="E221" s="66" t="s">
        <v>102</v>
      </c>
      <c r="F221" s="113">
        <v>0</v>
      </c>
      <c r="G221" s="124"/>
      <c r="H221" s="21"/>
      <c r="I221" s="21"/>
      <c r="J221" s="21"/>
      <c r="K221" s="21"/>
    </row>
    <row r="222" spans="1:11" s="130" customFormat="1" ht="12" hidden="1" customHeight="1" x14ac:dyDescent="0.2">
      <c r="A222" s="63" t="s">
        <v>562</v>
      </c>
      <c r="B222" s="64" t="s">
        <v>105</v>
      </c>
      <c r="C222" s="65">
        <v>20399</v>
      </c>
      <c r="D222" s="65"/>
      <c r="E222" s="66" t="s">
        <v>103</v>
      </c>
      <c r="F222" s="113">
        <v>0</v>
      </c>
      <c r="G222" s="124"/>
      <c r="H222" s="21"/>
      <c r="I222" s="21"/>
      <c r="J222" s="21"/>
      <c r="K222" s="21"/>
    </row>
    <row r="223" spans="1:11" s="130" customFormat="1" ht="12" customHeight="1" x14ac:dyDescent="0.2">
      <c r="A223" s="63" t="s">
        <v>482</v>
      </c>
      <c r="B223" s="64" t="s">
        <v>105</v>
      </c>
      <c r="C223" s="65">
        <v>20301</v>
      </c>
      <c r="D223" s="65"/>
      <c r="E223" s="66" t="s">
        <v>173</v>
      </c>
      <c r="F223" s="113">
        <v>3000000</v>
      </c>
      <c r="G223" s="463" t="s">
        <v>665</v>
      </c>
      <c r="H223" s="434"/>
      <c r="I223" s="21"/>
      <c r="J223" s="21"/>
      <c r="K223" s="21"/>
    </row>
    <row r="224" spans="1:11" s="130" customFormat="1" ht="12" customHeight="1" x14ac:dyDescent="0.2">
      <c r="A224" s="63" t="s">
        <v>482</v>
      </c>
      <c r="B224" s="64" t="s">
        <v>105</v>
      </c>
      <c r="C224" s="65">
        <v>20305</v>
      </c>
      <c r="D224" s="65"/>
      <c r="E224" s="66" t="s">
        <v>101</v>
      </c>
      <c r="F224" s="113">
        <v>1000000</v>
      </c>
      <c r="G224" s="463" t="s">
        <v>665</v>
      </c>
      <c r="H224" s="434"/>
      <c r="I224" s="21"/>
      <c r="J224" s="21"/>
      <c r="K224" s="21"/>
    </row>
    <row r="225" spans="1:11" s="130" customFormat="1" ht="12" hidden="1" customHeight="1" x14ac:dyDescent="0.2">
      <c r="A225" s="63" t="s">
        <v>481</v>
      </c>
      <c r="B225" s="64" t="s">
        <v>105</v>
      </c>
      <c r="C225" s="65">
        <v>20301</v>
      </c>
      <c r="D225" s="65"/>
      <c r="E225" s="66" t="s">
        <v>173</v>
      </c>
      <c r="F225" s="113">
        <v>0</v>
      </c>
      <c r="G225" s="75"/>
      <c r="H225" s="21"/>
      <c r="I225" s="21"/>
      <c r="J225" s="21"/>
      <c r="K225" s="21"/>
    </row>
    <row r="226" spans="1:11" s="130" customFormat="1" ht="12" hidden="1" customHeight="1" x14ac:dyDescent="0.2">
      <c r="A226" s="63" t="s">
        <v>481</v>
      </c>
      <c r="B226" s="64" t="s">
        <v>105</v>
      </c>
      <c r="C226" s="65">
        <v>20302</v>
      </c>
      <c r="D226" s="65"/>
      <c r="E226" s="66" t="s">
        <v>98</v>
      </c>
      <c r="F226" s="113">
        <v>0</v>
      </c>
      <c r="G226" s="75"/>
      <c r="H226" s="21"/>
      <c r="I226" s="21"/>
      <c r="J226" s="21"/>
      <c r="K226" s="21"/>
    </row>
    <row r="227" spans="1:11" s="130" customFormat="1" ht="12" hidden="1" customHeight="1" x14ac:dyDescent="0.2">
      <c r="A227" s="63" t="s">
        <v>481</v>
      </c>
      <c r="B227" s="64" t="s">
        <v>105</v>
      </c>
      <c r="C227" s="65">
        <v>20303</v>
      </c>
      <c r="D227" s="65"/>
      <c r="E227" s="66" t="s">
        <v>99</v>
      </c>
      <c r="F227" s="113">
        <v>0</v>
      </c>
      <c r="G227" s="75"/>
      <c r="H227" s="21"/>
      <c r="I227" s="21"/>
      <c r="J227" s="21"/>
      <c r="K227" s="21"/>
    </row>
    <row r="228" spans="1:11" s="130" customFormat="1" ht="12" hidden="1" customHeight="1" x14ac:dyDescent="0.2">
      <c r="A228" s="63" t="s">
        <v>481</v>
      </c>
      <c r="B228" s="64" t="s">
        <v>105</v>
      </c>
      <c r="C228" s="65">
        <v>20304</v>
      </c>
      <c r="D228" s="65"/>
      <c r="E228" s="66" t="s">
        <v>100</v>
      </c>
      <c r="F228" s="113">
        <v>0</v>
      </c>
      <c r="G228" s="75"/>
      <c r="H228" s="21"/>
      <c r="I228" s="21"/>
      <c r="J228" s="21"/>
      <c r="K228" s="21"/>
    </row>
    <row r="229" spans="1:11" s="130" customFormat="1" ht="12" hidden="1" customHeight="1" x14ac:dyDescent="0.2">
      <c r="A229" s="63" t="s">
        <v>481</v>
      </c>
      <c r="B229" s="64" t="s">
        <v>105</v>
      </c>
      <c r="C229" s="65">
        <v>20305</v>
      </c>
      <c r="D229" s="65"/>
      <c r="E229" s="66" t="s">
        <v>101</v>
      </c>
      <c r="F229" s="113">
        <v>0</v>
      </c>
      <c r="G229" s="75"/>
      <c r="H229" s="21"/>
      <c r="I229" s="21"/>
      <c r="J229" s="21"/>
      <c r="K229" s="21"/>
    </row>
    <row r="230" spans="1:11" s="130" customFormat="1" ht="12" hidden="1" customHeight="1" x14ac:dyDescent="0.2">
      <c r="A230" s="63" t="s">
        <v>481</v>
      </c>
      <c r="B230" s="64" t="s">
        <v>105</v>
      </c>
      <c r="C230" s="65">
        <v>20306</v>
      </c>
      <c r="D230" s="65"/>
      <c r="E230" s="66" t="s">
        <v>102</v>
      </c>
      <c r="F230" s="113">
        <v>0</v>
      </c>
      <c r="G230" s="75"/>
      <c r="H230" s="21"/>
      <c r="I230" s="21"/>
      <c r="J230" s="21"/>
      <c r="K230" s="21"/>
    </row>
    <row r="231" spans="1:11" s="130" customFormat="1" ht="12" hidden="1" customHeight="1" x14ac:dyDescent="0.2">
      <c r="A231" s="63" t="s">
        <v>481</v>
      </c>
      <c r="B231" s="64" t="s">
        <v>105</v>
      </c>
      <c r="C231" s="65">
        <v>20399</v>
      </c>
      <c r="D231" s="65"/>
      <c r="E231" s="66" t="s">
        <v>103</v>
      </c>
      <c r="F231" s="113">
        <v>0</v>
      </c>
      <c r="G231" s="75"/>
      <c r="H231" s="21"/>
      <c r="I231" s="21"/>
      <c r="J231" s="21"/>
      <c r="K231" s="21"/>
    </row>
    <row r="232" spans="1:11" s="130" customFormat="1" ht="12" hidden="1" customHeight="1" x14ac:dyDescent="0.2">
      <c r="A232" s="63"/>
      <c r="B232" s="64" t="s">
        <v>106</v>
      </c>
      <c r="C232" s="65" t="s">
        <v>106</v>
      </c>
      <c r="D232" s="65"/>
      <c r="E232" s="66"/>
      <c r="F232" s="112"/>
      <c r="G232" s="75"/>
      <c r="H232" s="21"/>
      <c r="I232" s="21"/>
      <c r="J232" s="21"/>
      <c r="K232" s="21"/>
    </row>
    <row r="233" spans="1:11" s="130" customFormat="1" ht="12" hidden="1" customHeight="1" x14ac:dyDescent="0.2">
      <c r="A233" s="568" t="s">
        <v>250</v>
      </c>
      <c r="B233" s="569"/>
      <c r="C233" s="570"/>
      <c r="D233" s="78"/>
      <c r="E233" s="82" t="s">
        <v>115</v>
      </c>
      <c r="F233" s="117">
        <f>SUM(F234:F241)</f>
        <v>0</v>
      </c>
      <c r="G233" s="75"/>
      <c r="H233" s="21"/>
      <c r="I233" s="21"/>
      <c r="J233" s="21"/>
      <c r="K233" s="21"/>
    </row>
    <row r="234" spans="1:11" s="130" customFormat="1" ht="12.75" hidden="1" x14ac:dyDescent="0.2">
      <c r="A234" s="46" t="s">
        <v>480</v>
      </c>
      <c r="B234" s="64" t="s">
        <v>105</v>
      </c>
      <c r="C234" s="65">
        <v>20401</v>
      </c>
      <c r="D234" s="65"/>
      <c r="E234" s="66" t="s">
        <v>116</v>
      </c>
      <c r="F234" s="111">
        <v>0</v>
      </c>
      <c r="G234" s="75"/>
      <c r="H234" s="21"/>
      <c r="I234" s="21"/>
      <c r="J234" s="21"/>
      <c r="K234" s="21"/>
    </row>
    <row r="235" spans="1:11" s="130" customFormat="1" ht="12" hidden="1" customHeight="1" x14ac:dyDescent="0.2">
      <c r="A235" s="46" t="s">
        <v>480</v>
      </c>
      <c r="B235" s="64" t="s">
        <v>105</v>
      </c>
      <c r="C235" s="65">
        <v>20402</v>
      </c>
      <c r="D235" s="65"/>
      <c r="E235" s="66" t="s">
        <v>117</v>
      </c>
      <c r="F235" s="111">
        <v>0</v>
      </c>
      <c r="G235" s="75"/>
      <c r="H235" s="21"/>
      <c r="I235" s="21"/>
      <c r="J235" s="21"/>
      <c r="K235" s="21"/>
    </row>
    <row r="236" spans="1:11" s="130" customFormat="1" ht="12" hidden="1" customHeight="1" x14ac:dyDescent="0.2">
      <c r="A236" s="63" t="s">
        <v>482</v>
      </c>
      <c r="B236" s="64" t="s">
        <v>105</v>
      </c>
      <c r="C236" s="65">
        <v>20401</v>
      </c>
      <c r="D236" s="65"/>
      <c r="E236" s="66" t="s">
        <v>116</v>
      </c>
      <c r="F236" s="111">
        <v>0</v>
      </c>
      <c r="G236" s="75"/>
      <c r="H236" s="21"/>
      <c r="I236" s="21"/>
      <c r="J236" s="21"/>
      <c r="K236" s="21"/>
    </row>
    <row r="237" spans="1:11" s="130" customFormat="1" ht="12" hidden="1" customHeight="1" x14ac:dyDescent="0.2">
      <c r="A237" s="63" t="s">
        <v>482</v>
      </c>
      <c r="B237" s="64" t="s">
        <v>105</v>
      </c>
      <c r="C237" s="65">
        <v>20402</v>
      </c>
      <c r="D237" s="65"/>
      <c r="E237" s="66" t="s">
        <v>117</v>
      </c>
      <c r="F237" s="111">
        <v>0</v>
      </c>
      <c r="G237" s="75"/>
      <c r="H237" s="21"/>
      <c r="I237" s="21"/>
      <c r="J237" s="21"/>
      <c r="K237" s="21"/>
    </row>
    <row r="238" spans="1:11" s="130" customFormat="1" ht="12" hidden="1" customHeight="1" x14ac:dyDescent="0.2">
      <c r="A238" s="63" t="s">
        <v>562</v>
      </c>
      <c r="B238" s="64" t="s">
        <v>105</v>
      </c>
      <c r="C238" s="65">
        <v>20401</v>
      </c>
      <c r="D238" s="65"/>
      <c r="E238" s="66" t="s">
        <v>116</v>
      </c>
      <c r="F238" s="113">
        <v>0</v>
      </c>
      <c r="G238" s="124"/>
      <c r="H238" s="21"/>
      <c r="I238" s="21"/>
      <c r="J238" s="21"/>
      <c r="K238" s="21"/>
    </row>
    <row r="239" spans="1:11" s="130" customFormat="1" ht="12" hidden="1" customHeight="1" x14ac:dyDescent="0.2">
      <c r="A239" s="63" t="s">
        <v>562</v>
      </c>
      <c r="B239" s="64" t="s">
        <v>105</v>
      </c>
      <c r="C239" s="65">
        <v>20402</v>
      </c>
      <c r="D239" s="65"/>
      <c r="E239" s="66" t="s">
        <v>117</v>
      </c>
      <c r="F239" s="113">
        <v>0</v>
      </c>
      <c r="G239" s="124"/>
      <c r="H239" s="21"/>
      <c r="I239" s="21"/>
      <c r="J239" s="21"/>
      <c r="K239" s="21"/>
    </row>
    <row r="240" spans="1:11" s="130" customFormat="1" ht="12" hidden="1" customHeight="1" x14ac:dyDescent="0.2">
      <c r="A240" s="63" t="s">
        <v>481</v>
      </c>
      <c r="B240" s="64" t="s">
        <v>105</v>
      </c>
      <c r="C240" s="65">
        <v>20401</v>
      </c>
      <c r="D240" s="65"/>
      <c r="E240" s="66" t="s">
        <v>116</v>
      </c>
      <c r="F240" s="111">
        <v>0</v>
      </c>
      <c r="G240" s="75"/>
      <c r="H240" s="21"/>
      <c r="I240" s="21"/>
      <c r="J240" s="21"/>
      <c r="K240" s="21"/>
    </row>
    <row r="241" spans="1:11" s="130" customFormat="1" ht="12" hidden="1" customHeight="1" x14ac:dyDescent="0.2">
      <c r="A241" s="63" t="s">
        <v>481</v>
      </c>
      <c r="B241" s="64" t="s">
        <v>105</v>
      </c>
      <c r="C241" s="65">
        <v>20402</v>
      </c>
      <c r="D241" s="65"/>
      <c r="E241" s="66" t="s">
        <v>117</v>
      </c>
      <c r="F241" s="111">
        <v>0</v>
      </c>
      <c r="G241" s="75"/>
      <c r="H241" s="21"/>
      <c r="I241" s="21"/>
      <c r="J241" s="21"/>
      <c r="K241" s="21"/>
    </row>
    <row r="242" spans="1:11" s="130" customFormat="1" ht="12" customHeight="1" x14ac:dyDescent="0.2">
      <c r="A242" s="63"/>
      <c r="B242" s="64" t="s">
        <v>106</v>
      </c>
      <c r="C242" s="65" t="s">
        <v>106</v>
      </c>
      <c r="D242" s="65"/>
      <c r="E242" s="66"/>
      <c r="F242" s="112"/>
      <c r="G242" s="75"/>
      <c r="H242" s="21"/>
      <c r="I242" s="21"/>
      <c r="J242" s="21"/>
      <c r="K242" s="21"/>
    </row>
    <row r="243" spans="1:11" s="130" customFormat="1" ht="12" customHeight="1" x14ac:dyDescent="0.2">
      <c r="A243" s="565" t="s">
        <v>252</v>
      </c>
      <c r="B243" s="566"/>
      <c r="C243" s="567"/>
      <c r="D243" s="60"/>
      <c r="E243" s="61" t="s">
        <v>188</v>
      </c>
      <c r="F243" s="110">
        <f>SUM(F244:F281)</f>
        <v>72034872</v>
      </c>
      <c r="G243" s="75"/>
      <c r="H243" s="21"/>
      <c r="I243" s="21"/>
      <c r="J243" s="21"/>
      <c r="K243" s="21"/>
    </row>
    <row r="244" spans="1:11" s="130" customFormat="1" ht="12" hidden="1" customHeight="1" x14ac:dyDescent="0.2">
      <c r="A244" s="63" t="s">
        <v>480</v>
      </c>
      <c r="B244" s="64" t="s">
        <v>105</v>
      </c>
      <c r="C244" s="65">
        <v>29901</v>
      </c>
      <c r="D244" s="65"/>
      <c r="E244" s="66" t="s">
        <v>189</v>
      </c>
      <c r="F244" s="113">
        <v>0</v>
      </c>
      <c r="G244" s="75"/>
      <c r="H244" s="21"/>
      <c r="I244" s="21"/>
      <c r="J244" s="21"/>
      <c r="K244" s="21"/>
    </row>
    <row r="245" spans="1:11" s="130" customFormat="1" ht="12" hidden="1" customHeight="1" x14ac:dyDescent="0.2">
      <c r="A245" s="63" t="s">
        <v>480</v>
      </c>
      <c r="B245" s="64" t="s">
        <v>105</v>
      </c>
      <c r="C245" s="65">
        <v>29902</v>
      </c>
      <c r="D245" s="65"/>
      <c r="E245" s="66" t="s">
        <v>190</v>
      </c>
      <c r="F245" s="113">
        <v>0</v>
      </c>
      <c r="G245" s="124"/>
      <c r="H245" s="21"/>
      <c r="I245" s="21"/>
      <c r="J245" s="21"/>
      <c r="K245" s="21"/>
    </row>
    <row r="246" spans="1:11" s="130" customFormat="1" ht="12" hidden="1" customHeight="1" x14ac:dyDescent="0.2">
      <c r="A246" s="63" t="s">
        <v>480</v>
      </c>
      <c r="B246" s="64" t="s">
        <v>105</v>
      </c>
      <c r="C246" s="65">
        <v>29903</v>
      </c>
      <c r="D246" s="65"/>
      <c r="E246" s="66" t="s">
        <v>191</v>
      </c>
      <c r="F246" s="113">
        <v>0</v>
      </c>
      <c r="G246" s="75"/>
      <c r="H246" s="21"/>
      <c r="I246" s="21"/>
      <c r="J246" s="21"/>
      <c r="K246" s="21"/>
    </row>
    <row r="247" spans="1:11" s="130" customFormat="1" ht="12" hidden="1" customHeight="1" x14ac:dyDescent="0.2">
      <c r="A247" s="63" t="s">
        <v>480</v>
      </c>
      <c r="B247" s="69" t="s">
        <v>105</v>
      </c>
      <c r="C247" s="70">
        <v>29904</v>
      </c>
      <c r="D247" s="70"/>
      <c r="E247" s="102" t="s">
        <v>316</v>
      </c>
      <c r="F247" s="113">
        <v>0</v>
      </c>
      <c r="G247" s="75"/>
      <c r="H247" s="21"/>
      <c r="I247" s="21"/>
      <c r="J247" s="21"/>
      <c r="K247" s="21"/>
    </row>
    <row r="248" spans="1:11" s="130" customFormat="1" ht="12" hidden="1" customHeight="1" x14ac:dyDescent="0.2">
      <c r="A248" s="63" t="s">
        <v>480</v>
      </c>
      <c r="B248" s="64" t="s">
        <v>105</v>
      </c>
      <c r="C248" s="65">
        <v>29905</v>
      </c>
      <c r="D248" s="65"/>
      <c r="E248" s="66" t="s">
        <v>317</v>
      </c>
      <c r="F248" s="113">
        <v>0</v>
      </c>
      <c r="G248" s="75"/>
      <c r="H248" s="21"/>
      <c r="I248" s="21"/>
      <c r="J248" s="21"/>
      <c r="K248" s="21"/>
    </row>
    <row r="249" spans="1:11" s="130" customFormat="1" ht="12" hidden="1" customHeight="1" x14ac:dyDescent="0.2">
      <c r="A249" s="63" t="s">
        <v>480</v>
      </c>
      <c r="B249" s="64" t="s">
        <v>105</v>
      </c>
      <c r="C249" s="65">
        <v>29906</v>
      </c>
      <c r="D249" s="65"/>
      <c r="E249" s="66" t="s">
        <v>318</v>
      </c>
      <c r="F249" s="113">
        <v>0</v>
      </c>
      <c r="G249" s="75"/>
      <c r="H249" s="21"/>
      <c r="I249" s="21"/>
      <c r="J249" s="21"/>
      <c r="K249" s="21"/>
    </row>
    <row r="250" spans="1:11" s="130" customFormat="1" ht="12" hidden="1" customHeight="1" x14ac:dyDescent="0.2">
      <c r="A250" s="63" t="s">
        <v>480</v>
      </c>
      <c r="B250" s="64" t="s">
        <v>105</v>
      </c>
      <c r="C250" s="65">
        <v>29907</v>
      </c>
      <c r="D250" s="65"/>
      <c r="E250" s="66" t="s">
        <v>319</v>
      </c>
      <c r="F250" s="113">
        <v>0</v>
      </c>
      <c r="G250" s="75"/>
      <c r="H250" s="21"/>
      <c r="I250" s="21"/>
      <c r="J250" s="21"/>
      <c r="K250" s="21"/>
    </row>
    <row r="251" spans="1:11" s="130" customFormat="1" ht="12" hidden="1" customHeight="1" x14ac:dyDescent="0.2">
      <c r="A251" s="63" t="s">
        <v>480</v>
      </c>
      <c r="B251" s="64" t="s">
        <v>105</v>
      </c>
      <c r="C251" s="65">
        <v>29999</v>
      </c>
      <c r="D251" s="65"/>
      <c r="E251" s="66" t="s">
        <v>320</v>
      </c>
      <c r="F251" s="113">
        <v>0</v>
      </c>
      <c r="G251" s="75"/>
      <c r="H251" s="21"/>
      <c r="I251" s="21"/>
      <c r="J251" s="21"/>
      <c r="K251" s="21"/>
    </row>
    <row r="252" spans="1:11" s="130" customFormat="1" ht="12" hidden="1" customHeight="1" x14ac:dyDescent="0.2">
      <c r="A252" s="63" t="s">
        <v>482</v>
      </c>
      <c r="B252" s="64" t="s">
        <v>105</v>
      </c>
      <c r="C252" s="65">
        <v>29901</v>
      </c>
      <c r="D252" s="65"/>
      <c r="E252" s="66" t="s">
        <v>189</v>
      </c>
      <c r="F252" s="113">
        <v>0</v>
      </c>
      <c r="G252" s="75"/>
      <c r="H252" s="21"/>
      <c r="I252" s="21"/>
      <c r="J252" s="21"/>
      <c r="K252" s="21"/>
    </row>
    <row r="253" spans="1:11" s="130" customFormat="1" ht="12" hidden="1" customHeight="1" x14ac:dyDescent="0.2">
      <c r="A253" s="63" t="s">
        <v>482</v>
      </c>
      <c r="B253" s="64" t="s">
        <v>105</v>
      </c>
      <c r="C253" s="65">
        <v>29902</v>
      </c>
      <c r="D253" s="65"/>
      <c r="E253" s="66" t="s">
        <v>190</v>
      </c>
      <c r="F253" s="113">
        <v>0</v>
      </c>
      <c r="G253" s="75"/>
      <c r="H253" s="21"/>
      <c r="I253" s="21"/>
      <c r="J253" s="21"/>
      <c r="K253" s="21"/>
    </row>
    <row r="254" spans="1:11" s="130" customFormat="1" ht="12" hidden="1" customHeight="1" x14ac:dyDescent="0.2">
      <c r="A254" s="63" t="s">
        <v>482</v>
      </c>
      <c r="B254" s="64" t="s">
        <v>105</v>
      </c>
      <c r="C254" s="65">
        <v>29903</v>
      </c>
      <c r="D254" s="65"/>
      <c r="E254" s="66" t="s">
        <v>191</v>
      </c>
      <c r="F254" s="113">
        <v>0</v>
      </c>
      <c r="G254" s="75"/>
      <c r="H254" s="21"/>
      <c r="I254" s="21"/>
      <c r="J254" s="21"/>
      <c r="K254" s="21"/>
    </row>
    <row r="255" spans="1:11" s="130" customFormat="1" ht="12" hidden="1" customHeight="1" x14ac:dyDescent="0.2">
      <c r="A255" s="63" t="s">
        <v>482</v>
      </c>
      <c r="B255" s="64" t="s">
        <v>105</v>
      </c>
      <c r="C255" s="65">
        <v>29904</v>
      </c>
      <c r="D255" s="65"/>
      <c r="E255" s="66" t="s">
        <v>316</v>
      </c>
      <c r="F255" s="113">
        <v>0</v>
      </c>
      <c r="G255" s="75"/>
      <c r="H255" s="21"/>
      <c r="I255" s="21"/>
      <c r="J255" s="21"/>
      <c r="K255" s="21"/>
    </row>
    <row r="256" spans="1:11" s="130" customFormat="1" ht="12" hidden="1" customHeight="1" x14ac:dyDescent="0.2">
      <c r="A256" s="63" t="s">
        <v>482</v>
      </c>
      <c r="B256" s="64" t="s">
        <v>105</v>
      </c>
      <c r="C256" s="65">
        <v>29906</v>
      </c>
      <c r="D256" s="65"/>
      <c r="E256" s="66" t="s">
        <v>318</v>
      </c>
      <c r="F256" s="113">
        <v>0</v>
      </c>
      <c r="G256" s="75"/>
      <c r="H256" s="21"/>
      <c r="I256" s="21"/>
      <c r="J256" s="21"/>
      <c r="K256" s="21"/>
    </row>
    <row r="257" spans="1:11" s="130" customFormat="1" ht="12" hidden="1" customHeight="1" x14ac:dyDescent="0.2">
      <c r="A257" s="63" t="s">
        <v>482</v>
      </c>
      <c r="B257" s="64" t="s">
        <v>105</v>
      </c>
      <c r="C257" s="65">
        <v>29907</v>
      </c>
      <c r="D257" s="65"/>
      <c r="E257" s="66" t="s">
        <v>319</v>
      </c>
      <c r="F257" s="113">
        <v>0</v>
      </c>
      <c r="G257" s="75"/>
      <c r="H257" s="21"/>
      <c r="I257" s="21"/>
      <c r="J257" s="21"/>
      <c r="K257" s="21"/>
    </row>
    <row r="258" spans="1:11" s="130" customFormat="1" ht="12" hidden="1" customHeight="1" x14ac:dyDescent="0.2">
      <c r="A258" s="63" t="s">
        <v>482</v>
      </c>
      <c r="B258" s="64" t="s">
        <v>105</v>
      </c>
      <c r="C258" s="65">
        <v>29999</v>
      </c>
      <c r="D258" s="65"/>
      <c r="E258" s="66" t="s">
        <v>320</v>
      </c>
      <c r="F258" s="113">
        <v>0</v>
      </c>
      <c r="G258" s="75"/>
      <c r="H258" s="21"/>
      <c r="I258" s="21"/>
      <c r="J258" s="21"/>
      <c r="K258" s="21"/>
    </row>
    <row r="259" spans="1:11" s="130" customFormat="1" ht="12" customHeight="1" x14ac:dyDescent="0.2">
      <c r="A259" s="63" t="s">
        <v>562</v>
      </c>
      <c r="B259" s="64" t="s">
        <v>105</v>
      </c>
      <c r="C259" s="65">
        <v>29901</v>
      </c>
      <c r="D259" s="65"/>
      <c r="E259" s="66" t="s">
        <v>189</v>
      </c>
      <c r="F259" s="152">
        <v>1000000</v>
      </c>
      <c r="G259" s="124" t="s">
        <v>637</v>
      </c>
      <c r="H259" s="434"/>
      <c r="I259" s="21"/>
      <c r="J259" s="21"/>
      <c r="K259" s="21"/>
    </row>
    <row r="260" spans="1:11" s="130" customFormat="1" ht="12" hidden="1" customHeight="1" x14ac:dyDescent="0.2">
      <c r="A260" s="63" t="s">
        <v>562</v>
      </c>
      <c r="B260" s="64">
        <v>1120</v>
      </c>
      <c r="C260" s="65">
        <v>29902</v>
      </c>
      <c r="D260" s="65"/>
      <c r="E260" s="66" t="s">
        <v>190</v>
      </c>
      <c r="F260" s="152">
        <v>0</v>
      </c>
      <c r="G260" s="160"/>
      <c r="H260" s="434"/>
      <c r="I260" s="21"/>
      <c r="J260" s="21"/>
      <c r="K260" s="21"/>
    </row>
    <row r="261" spans="1:11" s="130" customFormat="1" ht="12" customHeight="1" x14ac:dyDescent="0.2">
      <c r="A261" s="63" t="s">
        <v>562</v>
      </c>
      <c r="B261" s="64" t="s">
        <v>105</v>
      </c>
      <c r="C261" s="65">
        <v>29903</v>
      </c>
      <c r="D261" s="65"/>
      <c r="E261" s="66" t="s">
        <v>191</v>
      </c>
      <c r="F261" s="152">
        <v>1000000</v>
      </c>
      <c r="G261" s="124" t="s">
        <v>637</v>
      </c>
      <c r="H261" s="434"/>
      <c r="I261" s="21"/>
      <c r="J261" s="21"/>
      <c r="K261" s="21"/>
    </row>
    <row r="262" spans="1:11" s="130" customFormat="1" ht="12" customHeight="1" x14ac:dyDescent="0.2">
      <c r="A262" s="63" t="s">
        <v>562</v>
      </c>
      <c r="B262" s="64" t="s">
        <v>105</v>
      </c>
      <c r="C262" s="65">
        <v>29904</v>
      </c>
      <c r="D262" s="65"/>
      <c r="E262" s="66" t="s">
        <v>316</v>
      </c>
      <c r="F262" s="152">
        <v>1000000</v>
      </c>
      <c r="G262" s="124" t="s">
        <v>637</v>
      </c>
      <c r="H262" s="434"/>
      <c r="I262" s="21"/>
      <c r="J262" s="21"/>
      <c r="K262" s="21"/>
    </row>
    <row r="263" spans="1:11" s="130" customFormat="1" ht="12" hidden="1" customHeight="1" x14ac:dyDescent="0.2">
      <c r="A263" s="63" t="s">
        <v>562</v>
      </c>
      <c r="B263" s="64" t="s">
        <v>105</v>
      </c>
      <c r="C263" s="65">
        <v>29905</v>
      </c>
      <c r="D263" s="65"/>
      <c r="E263" s="66" t="s">
        <v>317</v>
      </c>
      <c r="F263" s="152">
        <v>0</v>
      </c>
      <c r="G263" s="124"/>
      <c r="H263" s="434"/>
      <c r="I263" s="21"/>
      <c r="J263" s="21"/>
      <c r="K263" s="21"/>
    </row>
    <row r="264" spans="1:11" s="130" customFormat="1" ht="12" customHeight="1" x14ac:dyDescent="0.2">
      <c r="A264" s="63" t="s">
        <v>562</v>
      </c>
      <c r="B264" s="64" t="s">
        <v>105</v>
      </c>
      <c r="C264" s="65">
        <v>29907</v>
      </c>
      <c r="D264" s="65"/>
      <c r="E264" s="66" t="s">
        <v>319</v>
      </c>
      <c r="F264" s="152">
        <v>500000</v>
      </c>
      <c r="G264" s="124" t="s">
        <v>637</v>
      </c>
      <c r="H264" s="434"/>
      <c r="I264" s="21"/>
      <c r="J264" s="21"/>
      <c r="K264" s="21"/>
    </row>
    <row r="265" spans="1:11" s="130" customFormat="1" ht="12" customHeight="1" x14ac:dyDescent="0.2">
      <c r="A265" s="63" t="s">
        <v>562</v>
      </c>
      <c r="B265" s="64" t="s">
        <v>105</v>
      </c>
      <c r="C265" s="65">
        <v>29999</v>
      </c>
      <c r="D265" s="65"/>
      <c r="E265" s="66" t="s">
        <v>320</v>
      </c>
      <c r="F265" s="152">
        <v>500000</v>
      </c>
      <c r="G265" s="124" t="s">
        <v>637</v>
      </c>
      <c r="H265" s="434"/>
      <c r="I265" s="21"/>
      <c r="J265" s="21"/>
      <c r="K265" s="21"/>
    </row>
    <row r="266" spans="1:11" s="130" customFormat="1" ht="12" customHeight="1" x14ac:dyDescent="0.2">
      <c r="A266" s="63" t="s">
        <v>482</v>
      </c>
      <c r="B266" s="64" t="s">
        <v>105</v>
      </c>
      <c r="C266" s="65">
        <v>29904</v>
      </c>
      <c r="D266" s="65"/>
      <c r="E266" s="66" t="s">
        <v>316</v>
      </c>
      <c r="F266" s="152">
        <v>5000000</v>
      </c>
      <c r="G266" s="463" t="s">
        <v>665</v>
      </c>
      <c r="H266" s="434"/>
      <c r="I266" s="21"/>
      <c r="J266" s="21"/>
      <c r="K266" s="21"/>
    </row>
    <row r="267" spans="1:11" s="130" customFormat="1" ht="12" customHeight="1" x14ac:dyDescent="0.2">
      <c r="A267" s="63" t="s">
        <v>482</v>
      </c>
      <c r="B267" s="64" t="s">
        <v>105</v>
      </c>
      <c r="C267" s="65">
        <v>29999</v>
      </c>
      <c r="D267" s="65"/>
      <c r="E267" s="66" t="s">
        <v>320</v>
      </c>
      <c r="F267" s="152">
        <v>250000</v>
      </c>
      <c r="G267" s="463" t="s">
        <v>665</v>
      </c>
      <c r="H267" s="434"/>
      <c r="I267" s="21"/>
      <c r="J267" s="21"/>
      <c r="K267" s="21"/>
    </row>
    <row r="268" spans="1:11" s="130" customFormat="1" ht="12" hidden="1" customHeight="1" x14ac:dyDescent="0.2">
      <c r="A268" s="63" t="s">
        <v>624</v>
      </c>
      <c r="B268" s="64" t="s">
        <v>105</v>
      </c>
      <c r="C268" s="65">
        <v>29903</v>
      </c>
      <c r="D268" s="65"/>
      <c r="E268" s="66" t="s">
        <v>191</v>
      </c>
      <c r="F268" s="152">
        <v>0</v>
      </c>
      <c r="G268" s="401"/>
      <c r="H268" s="434"/>
      <c r="I268" s="21"/>
      <c r="J268" s="21"/>
      <c r="K268" s="21"/>
    </row>
    <row r="269" spans="1:11" s="130" customFormat="1" ht="12" hidden="1" customHeight="1" x14ac:dyDescent="0.2">
      <c r="A269" s="63" t="s">
        <v>481</v>
      </c>
      <c r="B269" s="64" t="s">
        <v>105</v>
      </c>
      <c r="C269" s="65">
        <v>29901</v>
      </c>
      <c r="D269" s="65"/>
      <c r="E269" s="66" t="s">
        <v>189</v>
      </c>
      <c r="F269" s="152">
        <v>0</v>
      </c>
      <c r="G269" s="154"/>
      <c r="H269" s="434"/>
      <c r="I269" s="21"/>
      <c r="J269" s="21"/>
      <c r="K269" s="21"/>
    </row>
    <row r="270" spans="1:11" s="130" customFormat="1" ht="12" hidden="1" customHeight="1" x14ac:dyDescent="0.2">
      <c r="A270" s="63" t="s">
        <v>481</v>
      </c>
      <c r="B270" s="64" t="s">
        <v>105</v>
      </c>
      <c r="C270" s="65">
        <v>29902</v>
      </c>
      <c r="D270" s="65"/>
      <c r="E270" s="66" t="s">
        <v>190</v>
      </c>
      <c r="F270" s="152">
        <v>0</v>
      </c>
      <c r="G270" s="75"/>
      <c r="H270" s="434"/>
      <c r="I270" s="21"/>
      <c r="J270" s="21"/>
      <c r="K270" s="21"/>
    </row>
    <row r="271" spans="1:11" s="130" customFormat="1" ht="12" hidden="1" customHeight="1" x14ac:dyDescent="0.2">
      <c r="A271" s="63" t="s">
        <v>481</v>
      </c>
      <c r="B271" s="64" t="s">
        <v>105</v>
      </c>
      <c r="C271" s="65">
        <v>29903</v>
      </c>
      <c r="D271" s="65"/>
      <c r="E271" s="66" t="s">
        <v>191</v>
      </c>
      <c r="F271" s="152">
        <v>0</v>
      </c>
      <c r="G271" s="75"/>
      <c r="H271" s="434"/>
      <c r="I271" s="21"/>
      <c r="J271" s="21"/>
      <c r="K271" s="21"/>
    </row>
    <row r="272" spans="1:11" s="130" customFormat="1" ht="12" hidden="1" customHeight="1" x14ac:dyDescent="0.2">
      <c r="A272" s="63" t="s">
        <v>481</v>
      </c>
      <c r="B272" s="64" t="s">
        <v>105</v>
      </c>
      <c r="C272" s="65">
        <v>29905</v>
      </c>
      <c r="D272" s="65"/>
      <c r="E272" s="66" t="s">
        <v>317</v>
      </c>
      <c r="F272" s="152">
        <v>0</v>
      </c>
      <c r="H272" s="434"/>
      <c r="I272" s="21"/>
      <c r="J272" s="21"/>
      <c r="K272" s="21"/>
    </row>
    <row r="273" spans="1:11" s="130" customFormat="1" ht="12" hidden="1" customHeight="1" x14ac:dyDescent="0.2">
      <c r="A273" s="63" t="s">
        <v>481</v>
      </c>
      <c r="B273" s="64" t="s">
        <v>105</v>
      </c>
      <c r="C273" s="65">
        <v>29906</v>
      </c>
      <c r="D273" s="65"/>
      <c r="E273" s="66" t="s">
        <v>318</v>
      </c>
      <c r="F273" s="152">
        <v>0</v>
      </c>
      <c r="G273" s="75"/>
      <c r="H273" s="434"/>
      <c r="I273" s="21"/>
      <c r="J273" s="21"/>
      <c r="K273" s="21"/>
    </row>
    <row r="274" spans="1:11" s="130" customFormat="1" ht="12" hidden="1" customHeight="1" x14ac:dyDescent="0.2">
      <c r="A274" s="63" t="s">
        <v>481</v>
      </c>
      <c r="B274" s="64" t="s">
        <v>105</v>
      </c>
      <c r="C274" s="65">
        <v>29907</v>
      </c>
      <c r="D274" s="65"/>
      <c r="E274" s="66" t="s">
        <v>319</v>
      </c>
      <c r="F274" s="152">
        <v>0</v>
      </c>
      <c r="G274" s="75"/>
      <c r="H274" s="434"/>
      <c r="I274" s="21"/>
      <c r="J274" s="21"/>
      <c r="K274" s="21"/>
    </row>
    <row r="275" spans="1:11" s="130" customFormat="1" ht="12" hidden="1" customHeight="1" x14ac:dyDescent="0.2">
      <c r="A275" s="63" t="s">
        <v>481</v>
      </c>
      <c r="B275" s="64" t="s">
        <v>105</v>
      </c>
      <c r="C275" s="65">
        <v>29999</v>
      </c>
      <c r="D275" s="65"/>
      <c r="E275" s="66" t="s">
        <v>320</v>
      </c>
      <c r="F275" s="152">
        <v>0</v>
      </c>
      <c r="G275" s="75"/>
      <c r="H275" s="434"/>
      <c r="I275" s="21"/>
      <c r="J275" s="21"/>
      <c r="K275" s="21"/>
    </row>
    <row r="276" spans="1:11" s="130" customFormat="1" ht="12" hidden="1" customHeight="1" x14ac:dyDescent="0.2">
      <c r="A276" s="63" t="s">
        <v>483</v>
      </c>
      <c r="B276" s="64" t="s">
        <v>105</v>
      </c>
      <c r="C276" s="65">
        <v>29901</v>
      </c>
      <c r="D276" s="65"/>
      <c r="E276" s="66" t="s">
        <v>189</v>
      </c>
      <c r="F276" s="152">
        <v>0</v>
      </c>
      <c r="G276" s="160"/>
      <c r="H276" s="434"/>
      <c r="I276" s="21"/>
      <c r="J276" s="21"/>
      <c r="K276" s="21"/>
    </row>
    <row r="277" spans="1:11" s="130" customFormat="1" ht="12" customHeight="1" x14ac:dyDescent="0.2">
      <c r="A277" s="63" t="s">
        <v>483</v>
      </c>
      <c r="B277" s="64" t="s">
        <v>105</v>
      </c>
      <c r="C277" s="65">
        <v>29902</v>
      </c>
      <c r="D277" s="65"/>
      <c r="E277" s="66" t="s">
        <v>190</v>
      </c>
      <c r="F277" s="152">
        <v>62784872</v>
      </c>
      <c r="G277" s="160" t="s">
        <v>647</v>
      </c>
      <c r="H277" s="434"/>
      <c r="I277" s="21"/>
      <c r="J277" s="21"/>
      <c r="K277" s="21"/>
    </row>
    <row r="278" spans="1:11" s="130" customFormat="1" ht="12" hidden="1" customHeight="1" x14ac:dyDescent="0.2">
      <c r="A278" s="63" t="s">
        <v>483</v>
      </c>
      <c r="B278" s="64" t="s">
        <v>105</v>
      </c>
      <c r="C278" s="65">
        <v>29903</v>
      </c>
      <c r="D278" s="65"/>
      <c r="E278" s="66" t="s">
        <v>191</v>
      </c>
      <c r="F278" s="152">
        <v>0</v>
      </c>
      <c r="G278" s="160"/>
      <c r="H278" s="434"/>
      <c r="I278" s="21"/>
      <c r="J278" s="21"/>
      <c r="K278" s="21"/>
    </row>
    <row r="279" spans="1:11" s="130" customFormat="1" ht="12" hidden="1" customHeight="1" x14ac:dyDescent="0.2">
      <c r="A279" s="63" t="s">
        <v>483</v>
      </c>
      <c r="B279" s="64" t="s">
        <v>105</v>
      </c>
      <c r="C279" s="65">
        <v>29904</v>
      </c>
      <c r="D279" s="65"/>
      <c r="E279" s="66" t="s">
        <v>316</v>
      </c>
      <c r="F279" s="152">
        <v>0</v>
      </c>
      <c r="G279" s="75"/>
      <c r="H279" s="434"/>
      <c r="I279" s="21"/>
      <c r="J279" s="21"/>
      <c r="K279" s="21"/>
    </row>
    <row r="280" spans="1:11" s="130" customFormat="1" ht="12" hidden="1" customHeight="1" x14ac:dyDescent="0.2">
      <c r="A280" s="63" t="s">
        <v>483</v>
      </c>
      <c r="B280" s="64" t="s">
        <v>105</v>
      </c>
      <c r="C280" s="65">
        <v>29907</v>
      </c>
      <c r="D280" s="65"/>
      <c r="E280" s="66" t="s">
        <v>319</v>
      </c>
      <c r="F280" s="152">
        <v>0</v>
      </c>
      <c r="G280" s="75"/>
      <c r="H280" s="434"/>
      <c r="I280" s="21"/>
      <c r="J280" s="21"/>
      <c r="K280" s="21"/>
    </row>
    <row r="281" spans="1:11" s="130" customFormat="1" ht="12" hidden="1" customHeight="1" x14ac:dyDescent="0.2">
      <c r="A281" s="63" t="s">
        <v>483</v>
      </c>
      <c r="B281" s="64" t="s">
        <v>105</v>
      </c>
      <c r="C281" s="65">
        <v>29999</v>
      </c>
      <c r="D281" s="65"/>
      <c r="E281" s="66" t="s">
        <v>320</v>
      </c>
      <c r="F281" s="152">
        <v>0</v>
      </c>
      <c r="G281" s="433" t="s">
        <v>651</v>
      </c>
      <c r="H281" s="434"/>
      <c r="I281" s="21"/>
      <c r="J281" s="21"/>
      <c r="K281" s="21"/>
    </row>
    <row r="282" spans="1:11" ht="12" customHeight="1" thickBot="1" x14ac:dyDescent="0.25">
      <c r="A282" s="105"/>
      <c r="B282" s="142"/>
      <c r="C282" s="143"/>
      <c r="D282" s="143"/>
      <c r="E282" s="345"/>
      <c r="F282" s="346"/>
      <c r="H282" s="75"/>
      <c r="I282" s="75"/>
      <c r="J282" s="75"/>
    </row>
    <row r="283" spans="1:11" s="75" customFormat="1" ht="18" customHeight="1" thickBot="1" x14ac:dyDescent="0.25">
      <c r="A283" s="562">
        <v>5</v>
      </c>
      <c r="B283" s="563"/>
      <c r="C283" s="564"/>
      <c r="D283" s="74"/>
      <c r="E283" s="275" t="s">
        <v>301</v>
      </c>
      <c r="F283" s="276">
        <f>+F285+F323</f>
        <v>93700000</v>
      </c>
      <c r="H283" s="434"/>
      <c r="I283" s="21"/>
      <c r="J283" s="21"/>
      <c r="K283" s="21"/>
    </row>
    <row r="284" spans="1:11" ht="12" customHeight="1" x14ac:dyDescent="0.2">
      <c r="A284" s="93"/>
      <c r="B284" s="90" t="s">
        <v>106</v>
      </c>
      <c r="C284" s="85" t="s">
        <v>106</v>
      </c>
      <c r="D284" s="91"/>
      <c r="E284" s="36"/>
      <c r="F284" s="121"/>
      <c r="H284" s="75"/>
      <c r="I284" s="75"/>
      <c r="J284" s="75"/>
    </row>
    <row r="285" spans="1:11" ht="12" customHeight="1" x14ac:dyDescent="0.2">
      <c r="A285" s="541" t="s">
        <v>260</v>
      </c>
      <c r="B285" s="542"/>
      <c r="C285" s="543"/>
      <c r="D285" s="68"/>
      <c r="E285" s="61" t="s">
        <v>179</v>
      </c>
      <c r="F285" s="110">
        <f>SUM(F286:F322)</f>
        <v>93700000</v>
      </c>
      <c r="H285" s="75"/>
      <c r="I285" s="75"/>
      <c r="J285" s="75"/>
    </row>
    <row r="286" spans="1:11" ht="12" hidden="1" customHeight="1" x14ac:dyDescent="0.2">
      <c r="A286" s="63" t="s">
        <v>480</v>
      </c>
      <c r="B286" s="69" t="s">
        <v>107</v>
      </c>
      <c r="C286" s="70">
        <v>50101</v>
      </c>
      <c r="D286" s="70"/>
      <c r="E286" s="66" t="s">
        <v>180</v>
      </c>
      <c r="F286" s="111">
        <v>0</v>
      </c>
      <c r="H286" s="75"/>
      <c r="I286" s="75"/>
      <c r="J286" s="75"/>
    </row>
    <row r="287" spans="1:11" ht="12" hidden="1" customHeight="1" x14ac:dyDescent="0.2">
      <c r="A287" s="63" t="s">
        <v>480</v>
      </c>
      <c r="B287" s="69" t="s">
        <v>107</v>
      </c>
      <c r="C287" s="70">
        <v>50103</v>
      </c>
      <c r="D287" s="70"/>
      <c r="E287" s="39" t="s">
        <v>182</v>
      </c>
      <c r="F287" s="111">
        <v>0</v>
      </c>
      <c r="H287" s="75"/>
      <c r="I287" s="75"/>
      <c r="J287" s="75"/>
    </row>
    <row r="288" spans="1:11" ht="12" hidden="1" customHeight="1" x14ac:dyDescent="0.2">
      <c r="A288" s="63" t="s">
        <v>480</v>
      </c>
      <c r="B288" s="69" t="s">
        <v>107</v>
      </c>
      <c r="C288" s="70">
        <v>50104</v>
      </c>
      <c r="D288" s="70"/>
      <c r="E288" s="39" t="s">
        <v>183</v>
      </c>
      <c r="F288" s="111">
        <v>0</v>
      </c>
      <c r="H288" s="75"/>
      <c r="I288" s="75"/>
      <c r="J288" s="75"/>
    </row>
    <row r="289" spans="1:10" s="155" customFormat="1" ht="12" hidden="1" customHeight="1" x14ac:dyDescent="0.2">
      <c r="A289" s="63" t="s">
        <v>480</v>
      </c>
      <c r="B289" s="149" t="s">
        <v>107</v>
      </c>
      <c r="C289" s="150">
        <v>50105</v>
      </c>
      <c r="D289" s="150"/>
      <c r="E289" s="151" t="s">
        <v>307</v>
      </c>
      <c r="F289" s="111">
        <v>0</v>
      </c>
      <c r="G289" s="154"/>
      <c r="H289" s="154"/>
      <c r="I289" s="154"/>
      <c r="J289" s="154"/>
    </row>
    <row r="290" spans="1:10" ht="12" hidden="1" customHeight="1" x14ac:dyDescent="0.2">
      <c r="A290" s="63" t="s">
        <v>480</v>
      </c>
      <c r="B290" s="69" t="s">
        <v>107</v>
      </c>
      <c r="C290" s="70">
        <v>50106</v>
      </c>
      <c r="D290" s="70"/>
      <c r="E290" s="39" t="s">
        <v>308</v>
      </c>
      <c r="F290" s="111">
        <v>0</v>
      </c>
      <c r="G290" s="124"/>
      <c r="H290" s="75"/>
      <c r="I290" s="75"/>
      <c r="J290" s="75"/>
    </row>
    <row r="291" spans="1:10" ht="12" hidden="1" customHeight="1" x14ac:dyDescent="0.2">
      <c r="A291" s="63" t="s">
        <v>480</v>
      </c>
      <c r="B291" s="69" t="s">
        <v>107</v>
      </c>
      <c r="C291" s="70">
        <v>50107</v>
      </c>
      <c r="D291" s="70"/>
      <c r="E291" s="39" t="s">
        <v>309</v>
      </c>
      <c r="F291" s="111">
        <v>0</v>
      </c>
      <c r="H291" s="75"/>
      <c r="I291" s="75"/>
      <c r="J291" s="75"/>
    </row>
    <row r="292" spans="1:10" ht="12" hidden="1" customHeight="1" x14ac:dyDescent="0.2">
      <c r="A292" s="63" t="s">
        <v>480</v>
      </c>
      <c r="B292" s="69" t="s">
        <v>107</v>
      </c>
      <c r="C292" s="70">
        <v>50199</v>
      </c>
      <c r="D292" s="70"/>
      <c r="E292" s="39" t="s">
        <v>310</v>
      </c>
      <c r="F292" s="111">
        <v>0</v>
      </c>
      <c r="H292" s="75"/>
      <c r="I292" s="75"/>
      <c r="J292" s="75"/>
    </row>
    <row r="293" spans="1:10" ht="12" hidden="1" customHeight="1" x14ac:dyDescent="0.2">
      <c r="A293" s="63" t="s">
        <v>482</v>
      </c>
      <c r="B293" s="69" t="s">
        <v>107</v>
      </c>
      <c r="C293" s="70">
        <v>50101</v>
      </c>
      <c r="D293" s="70"/>
      <c r="E293" s="66" t="s">
        <v>180</v>
      </c>
      <c r="F293" s="111">
        <v>0</v>
      </c>
      <c r="H293" s="75"/>
      <c r="I293" s="75"/>
      <c r="J293" s="75"/>
    </row>
    <row r="294" spans="1:10" ht="12" hidden="1" customHeight="1" x14ac:dyDescent="0.2">
      <c r="A294" s="63" t="s">
        <v>482</v>
      </c>
      <c r="B294" s="69" t="s">
        <v>107</v>
      </c>
      <c r="C294" s="70">
        <v>50103</v>
      </c>
      <c r="D294" s="70"/>
      <c r="E294" s="39" t="s">
        <v>182</v>
      </c>
      <c r="F294" s="111">
        <v>0</v>
      </c>
      <c r="H294" s="75"/>
      <c r="I294" s="75"/>
      <c r="J294" s="75"/>
    </row>
    <row r="295" spans="1:10" ht="12" hidden="1" customHeight="1" x14ac:dyDescent="0.2">
      <c r="A295" s="63" t="s">
        <v>482</v>
      </c>
      <c r="B295" s="69" t="s">
        <v>107</v>
      </c>
      <c r="C295" s="70">
        <v>50104</v>
      </c>
      <c r="D295" s="70"/>
      <c r="E295" s="39" t="s">
        <v>183</v>
      </c>
      <c r="F295" s="111">
        <v>0</v>
      </c>
      <c r="H295" s="75"/>
      <c r="I295" s="75"/>
      <c r="J295" s="75"/>
    </row>
    <row r="296" spans="1:10" s="155" customFormat="1" ht="12" hidden="1" customHeight="1" x14ac:dyDescent="0.2">
      <c r="A296" s="63" t="s">
        <v>482</v>
      </c>
      <c r="B296" s="149" t="s">
        <v>107</v>
      </c>
      <c r="C296" s="150">
        <v>50105</v>
      </c>
      <c r="D296" s="150"/>
      <c r="E296" s="151" t="s">
        <v>307</v>
      </c>
      <c r="F296" s="111">
        <v>0</v>
      </c>
      <c r="G296" s="154"/>
      <c r="H296" s="154"/>
      <c r="I296" s="154"/>
      <c r="J296" s="154"/>
    </row>
    <row r="297" spans="1:10" ht="12" hidden="1" customHeight="1" x14ac:dyDescent="0.2">
      <c r="A297" s="63" t="s">
        <v>482</v>
      </c>
      <c r="B297" s="69" t="s">
        <v>107</v>
      </c>
      <c r="C297" s="70">
        <v>50106</v>
      </c>
      <c r="D297" s="70"/>
      <c r="E297" s="39" t="s">
        <v>308</v>
      </c>
      <c r="F297" s="111">
        <v>0</v>
      </c>
      <c r="H297" s="75"/>
      <c r="I297" s="75"/>
      <c r="J297" s="75"/>
    </row>
    <row r="298" spans="1:10" ht="12" hidden="1" customHeight="1" x14ac:dyDescent="0.2">
      <c r="A298" s="63" t="s">
        <v>482</v>
      </c>
      <c r="B298" s="69" t="s">
        <v>107</v>
      </c>
      <c r="C298" s="70">
        <v>50107</v>
      </c>
      <c r="D298" s="70"/>
      <c r="E298" s="39" t="s">
        <v>309</v>
      </c>
      <c r="F298" s="111">
        <v>0</v>
      </c>
      <c r="H298" s="75"/>
      <c r="I298" s="75"/>
      <c r="J298" s="75"/>
    </row>
    <row r="299" spans="1:10" ht="12" hidden="1" customHeight="1" x14ac:dyDescent="0.2">
      <c r="A299" s="63" t="s">
        <v>482</v>
      </c>
      <c r="B299" s="69" t="s">
        <v>107</v>
      </c>
      <c r="C299" s="70">
        <v>50199</v>
      </c>
      <c r="D299" s="70"/>
      <c r="E299" s="39" t="s">
        <v>310</v>
      </c>
      <c r="F299" s="111">
        <v>0</v>
      </c>
      <c r="H299" s="75"/>
      <c r="I299" s="75"/>
      <c r="J299" s="75"/>
    </row>
    <row r="300" spans="1:10" ht="12" hidden="1" customHeight="1" x14ac:dyDescent="0.2">
      <c r="A300" s="63" t="s">
        <v>562</v>
      </c>
      <c r="B300" s="69" t="s">
        <v>107</v>
      </c>
      <c r="C300" s="70">
        <v>50103</v>
      </c>
      <c r="D300" s="70"/>
      <c r="E300" s="39" t="s">
        <v>182</v>
      </c>
      <c r="F300" s="152">
        <v>0</v>
      </c>
      <c r="G300" s="124" t="s">
        <v>637</v>
      </c>
      <c r="H300" s="434"/>
      <c r="I300" s="75"/>
      <c r="J300" s="75"/>
    </row>
    <row r="301" spans="1:10" ht="12" customHeight="1" x14ac:dyDescent="0.2">
      <c r="A301" s="63" t="s">
        <v>562</v>
      </c>
      <c r="B301" s="69" t="s">
        <v>107</v>
      </c>
      <c r="C301" s="70">
        <v>50104</v>
      </c>
      <c r="D301" s="70"/>
      <c r="E301" s="39" t="s">
        <v>183</v>
      </c>
      <c r="F301" s="152">
        <v>1000000</v>
      </c>
      <c r="G301" s="124" t="s">
        <v>637</v>
      </c>
      <c r="H301" s="434"/>
      <c r="I301" s="75"/>
      <c r="J301" s="75"/>
    </row>
    <row r="302" spans="1:10" ht="12" customHeight="1" x14ac:dyDescent="0.2">
      <c r="A302" s="63" t="s">
        <v>562</v>
      </c>
      <c r="B302" s="149" t="s">
        <v>107</v>
      </c>
      <c r="C302" s="150">
        <v>50105</v>
      </c>
      <c r="D302" s="150"/>
      <c r="E302" s="151" t="s">
        <v>307</v>
      </c>
      <c r="F302" s="152">
        <v>5000000</v>
      </c>
      <c r="G302" s="124" t="s">
        <v>637</v>
      </c>
      <c r="H302" s="434"/>
      <c r="I302" s="75"/>
      <c r="J302" s="75"/>
    </row>
    <row r="303" spans="1:10" ht="12" hidden="1" customHeight="1" x14ac:dyDescent="0.2">
      <c r="A303" s="63" t="s">
        <v>562</v>
      </c>
      <c r="B303" s="69" t="s">
        <v>107</v>
      </c>
      <c r="C303" s="70">
        <v>50106</v>
      </c>
      <c r="D303" s="70"/>
      <c r="E303" s="39" t="s">
        <v>308</v>
      </c>
      <c r="F303" s="152">
        <v>0</v>
      </c>
      <c r="G303" s="124"/>
      <c r="H303" s="434"/>
      <c r="I303" s="75"/>
      <c r="J303" s="75"/>
    </row>
    <row r="304" spans="1:10" ht="12" customHeight="1" x14ac:dyDescent="0.2">
      <c r="A304" s="63" t="s">
        <v>562</v>
      </c>
      <c r="B304" s="69" t="s">
        <v>107</v>
      </c>
      <c r="C304" s="70">
        <v>50107</v>
      </c>
      <c r="D304" s="70"/>
      <c r="E304" s="39" t="s">
        <v>309</v>
      </c>
      <c r="F304" s="152">
        <v>1000000</v>
      </c>
      <c r="G304" s="124" t="s">
        <v>637</v>
      </c>
      <c r="H304" s="434"/>
      <c r="I304" s="75"/>
      <c r="J304" s="75"/>
    </row>
    <row r="305" spans="1:10" ht="12" customHeight="1" x14ac:dyDescent="0.2">
      <c r="A305" s="63" t="s">
        <v>482</v>
      </c>
      <c r="B305" s="69" t="s">
        <v>107</v>
      </c>
      <c r="C305" s="70">
        <v>50104</v>
      </c>
      <c r="D305" s="70"/>
      <c r="E305" s="39" t="s">
        <v>183</v>
      </c>
      <c r="F305" s="152">
        <v>30500000</v>
      </c>
      <c r="G305" s="463" t="s">
        <v>665</v>
      </c>
      <c r="H305" s="434"/>
      <c r="I305" s="75"/>
      <c r="J305" s="75"/>
    </row>
    <row r="306" spans="1:10" ht="12" customHeight="1" x14ac:dyDescent="0.2">
      <c r="A306" s="63" t="s">
        <v>482</v>
      </c>
      <c r="B306" s="149" t="s">
        <v>107</v>
      </c>
      <c r="C306" s="150">
        <v>50105</v>
      </c>
      <c r="D306" s="150"/>
      <c r="E306" s="151" t="s">
        <v>307</v>
      </c>
      <c r="F306" s="152">
        <v>40000000</v>
      </c>
      <c r="G306" s="463" t="s">
        <v>665</v>
      </c>
      <c r="H306" s="434"/>
      <c r="I306" s="75"/>
      <c r="J306" s="75"/>
    </row>
    <row r="307" spans="1:10" ht="12" customHeight="1" x14ac:dyDescent="0.2">
      <c r="A307" s="63" t="s">
        <v>482</v>
      </c>
      <c r="B307" s="69" t="s">
        <v>107</v>
      </c>
      <c r="C307" s="70">
        <v>50199</v>
      </c>
      <c r="D307" s="70"/>
      <c r="E307" s="39" t="s">
        <v>310</v>
      </c>
      <c r="F307" s="152">
        <v>16200000</v>
      </c>
      <c r="G307" s="463" t="s">
        <v>665</v>
      </c>
      <c r="H307" s="434"/>
      <c r="I307" s="75"/>
      <c r="J307" s="75"/>
    </row>
    <row r="308" spans="1:10" ht="12" hidden="1" customHeight="1" x14ac:dyDescent="0.2">
      <c r="A308" s="63" t="s">
        <v>481</v>
      </c>
      <c r="B308" s="69" t="s">
        <v>107</v>
      </c>
      <c r="C308" s="70">
        <v>50101</v>
      </c>
      <c r="D308" s="70"/>
      <c r="E308" s="66" t="s">
        <v>180</v>
      </c>
      <c r="F308" s="152">
        <v>0</v>
      </c>
      <c r="H308" s="434"/>
      <c r="I308" s="75"/>
      <c r="J308" s="75"/>
    </row>
    <row r="309" spans="1:10" ht="12" hidden="1" customHeight="1" x14ac:dyDescent="0.2">
      <c r="A309" s="63" t="s">
        <v>481</v>
      </c>
      <c r="B309" s="69" t="s">
        <v>107</v>
      </c>
      <c r="C309" s="70">
        <v>50103</v>
      </c>
      <c r="D309" s="70"/>
      <c r="E309" s="39" t="s">
        <v>182</v>
      </c>
      <c r="F309" s="152">
        <v>0</v>
      </c>
      <c r="H309" s="434"/>
      <c r="I309" s="75"/>
      <c r="J309" s="75"/>
    </row>
    <row r="310" spans="1:10" ht="12" hidden="1" customHeight="1" x14ac:dyDescent="0.2">
      <c r="A310" s="63" t="s">
        <v>481</v>
      </c>
      <c r="B310" s="69" t="s">
        <v>107</v>
      </c>
      <c r="C310" s="70">
        <v>50104</v>
      </c>
      <c r="D310" s="70"/>
      <c r="E310" s="39" t="s">
        <v>183</v>
      </c>
      <c r="F310" s="152">
        <v>0</v>
      </c>
      <c r="H310" s="434"/>
      <c r="I310" s="75"/>
      <c r="J310" s="75"/>
    </row>
    <row r="311" spans="1:10" s="155" customFormat="1" ht="12" hidden="1" customHeight="1" x14ac:dyDescent="0.2">
      <c r="A311" s="63" t="s">
        <v>481</v>
      </c>
      <c r="B311" s="149" t="s">
        <v>107</v>
      </c>
      <c r="C311" s="150">
        <v>50105</v>
      </c>
      <c r="D311" s="150"/>
      <c r="E311" s="151" t="s">
        <v>307</v>
      </c>
      <c r="F311" s="152">
        <v>0</v>
      </c>
      <c r="G311" s="154"/>
      <c r="H311" s="434"/>
      <c r="I311" s="154"/>
      <c r="J311" s="154"/>
    </row>
    <row r="312" spans="1:10" ht="12" hidden="1" customHeight="1" x14ac:dyDescent="0.2">
      <c r="A312" s="63" t="s">
        <v>481</v>
      </c>
      <c r="B312" s="69" t="s">
        <v>107</v>
      </c>
      <c r="C312" s="70">
        <v>50106</v>
      </c>
      <c r="D312" s="70"/>
      <c r="E312" s="39" t="s">
        <v>308</v>
      </c>
      <c r="F312" s="152">
        <v>0</v>
      </c>
      <c r="G312" s="124"/>
      <c r="H312" s="434"/>
      <c r="I312" s="75"/>
      <c r="J312" s="75"/>
    </row>
    <row r="313" spans="1:10" ht="12" hidden="1" customHeight="1" x14ac:dyDescent="0.2">
      <c r="A313" s="63" t="s">
        <v>481</v>
      </c>
      <c r="B313" s="69" t="s">
        <v>107</v>
      </c>
      <c r="C313" s="70">
        <v>50107</v>
      </c>
      <c r="D313" s="70"/>
      <c r="E313" s="39" t="s">
        <v>309</v>
      </c>
      <c r="F313" s="152">
        <v>0</v>
      </c>
      <c r="H313" s="434"/>
      <c r="I313" s="75"/>
      <c r="J313" s="75"/>
    </row>
    <row r="314" spans="1:10" ht="12" hidden="1" customHeight="1" x14ac:dyDescent="0.2">
      <c r="A314" s="63" t="s">
        <v>481</v>
      </c>
      <c r="B314" s="69" t="s">
        <v>107</v>
      </c>
      <c r="C314" s="70">
        <v>50199</v>
      </c>
      <c r="D314" s="70"/>
      <c r="E314" s="39" t="s">
        <v>310</v>
      </c>
      <c r="F314" s="152">
        <v>0</v>
      </c>
      <c r="H314" s="434"/>
      <c r="I314" s="75"/>
      <c r="J314" s="75"/>
    </row>
    <row r="315" spans="1:10" ht="12" hidden="1" customHeight="1" x14ac:dyDescent="0.2">
      <c r="A315" s="63" t="s">
        <v>483</v>
      </c>
      <c r="B315" s="69" t="s">
        <v>107</v>
      </c>
      <c r="C315" s="70">
        <v>50101</v>
      </c>
      <c r="D315" s="70"/>
      <c r="E315" s="66" t="s">
        <v>180</v>
      </c>
      <c r="F315" s="152"/>
      <c r="H315" s="434"/>
      <c r="I315" s="75"/>
      <c r="J315" s="75"/>
    </row>
    <row r="316" spans="1:10" ht="12" hidden="1" customHeight="1" x14ac:dyDescent="0.2">
      <c r="A316" s="63" t="s">
        <v>483</v>
      </c>
      <c r="B316" s="69" t="s">
        <v>107</v>
      </c>
      <c r="C316" s="70">
        <v>50103</v>
      </c>
      <c r="D316" s="70"/>
      <c r="E316" s="66" t="s">
        <v>182</v>
      </c>
      <c r="F316" s="152">
        <v>0</v>
      </c>
      <c r="H316" s="434"/>
      <c r="I316" s="75"/>
      <c r="J316" s="75"/>
    </row>
    <row r="317" spans="1:10" ht="12" hidden="1" customHeight="1" x14ac:dyDescent="0.2">
      <c r="A317" s="63" t="s">
        <v>483</v>
      </c>
      <c r="B317" s="69" t="s">
        <v>107</v>
      </c>
      <c r="C317" s="70">
        <v>50104</v>
      </c>
      <c r="D317" s="70"/>
      <c r="E317" s="39" t="s">
        <v>183</v>
      </c>
      <c r="F317" s="152">
        <v>0</v>
      </c>
      <c r="G317" s="160"/>
      <c r="H317" s="434"/>
      <c r="I317" s="75"/>
      <c r="J317" s="75"/>
    </row>
    <row r="318" spans="1:10" ht="12" hidden="1" customHeight="1" x14ac:dyDescent="0.2">
      <c r="A318" s="63" t="s">
        <v>483</v>
      </c>
      <c r="B318" s="69" t="s">
        <v>107</v>
      </c>
      <c r="C318" s="70">
        <v>50105</v>
      </c>
      <c r="D318" s="70"/>
      <c r="E318" s="66" t="s">
        <v>307</v>
      </c>
      <c r="F318" s="152">
        <v>0</v>
      </c>
      <c r="H318" s="434"/>
      <c r="I318" s="75"/>
      <c r="J318" s="75"/>
    </row>
    <row r="319" spans="1:10" ht="12" hidden="1" customHeight="1" x14ac:dyDescent="0.2">
      <c r="A319" s="63" t="s">
        <v>483</v>
      </c>
      <c r="B319" s="69" t="s">
        <v>107</v>
      </c>
      <c r="C319" s="70">
        <v>50106</v>
      </c>
      <c r="D319" s="70"/>
      <c r="E319" s="39" t="s">
        <v>308</v>
      </c>
      <c r="F319" s="152">
        <v>0</v>
      </c>
      <c r="G319" s="160"/>
      <c r="H319" s="434"/>
      <c r="I319" s="75"/>
      <c r="J319" s="75"/>
    </row>
    <row r="320" spans="1:10" ht="12" hidden="1" customHeight="1" x14ac:dyDescent="0.2">
      <c r="A320" s="63" t="s">
        <v>483</v>
      </c>
      <c r="B320" s="69" t="s">
        <v>107</v>
      </c>
      <c r="C320" s="70">
        <v>50107</v>
      </c>
      <c r="D320" s="70"/>
      <c r="E320" s="66" t="s">
        <v>309</v>
      </c>
      <c r="F320" s="113">
        <v>0</v>
      </c>
      <c r="G320" s="160"/>
      <c r="H320" s="75"/>
      <c r="I320" s="75"/>
      <c r="J320" s="75"/>
    </row>
    <row r="321" spans="1:11" ht="12" hidden="1" customHeight="1" x14ac:dyDescent="0.2">
      <c r="A321" s="63" t="s">
        <v>483</v>
      </c>
      <c r="B321" s="69" t="s">
        <v>107</v>
      </c>
      <c r="C321" s="70">
        <v>50199</v>
      </c>
      <c r="D321" s="70"/>
      <c r="E321" s="66" t="s">
        <v>310</v>
      </c>
      <c r="F321" s="113">
        <v>0</v>
      </c>
      <c r="H321" s="75"/>
      <c r="I321" s="75"/>
      <c r="J321" s="75"/>
    </row>
    <row r="322" spans="1:11" ht="12" hidden="1" customHeight="1" x14ac:dyDescent="0.2">
      <c r="A322" s="63"/>
      <c r="B322" s="69" t="s">
        <v>106</v>
      </c>
      <c r="C322" s="70" t="s">
        <v>106</v>
      </c>
      <c r="D322" s="70"/>
      <c r="E322" s="66"/>
      <c r="F322" s="112"/>
      <c r="H322" s="75"/>
      <c r="I322" s="75"/>
      <c r="J322" s="75"/>
    </row>
    <row r="323" spans="1:11" ht="12" hidden="1" customHeight="1" x14ac:dyDescent="0.2">
      <c r="A323" s="541" t="s">
        <v>261</v>
      </c>
      <c r="B323" s="542"/>
      <c r="C323" s="543"/>
      <c r="D323" s="68"/>
      <c r="E323" s="61" t="s">
        <v>302</v>
      </c>
      <c r="F323" s="110">
        <f>SUM(F324:F328)</f>
        <v>0</v>
      </c>
      <c r="H323" s="75"/>
      <c r="I323" s="75"/>
      <c r="J323" s="75"/>
    </row>
    <row r="324" spans="1:11" s="130" customFormat="1" ht="12" hidden="1" customHeight="1" x14ac:dyDescent="0.2">
      <c r="A324" s="63" t="s">
        <v>487</v>
      </c>
      <c r="B324" s="69" t="s">
        <v>109</v>
      </c>
      <c r="C324" s="70">
        <v>50299</v>
      </c>
      <c r="D324" s="70"/>
      <c r="E324" s="39" t="s">
        <v>178</v>
      </c>
      <c r="F324" s="111">
        <v>0</v>
      </c>
      <c r="G324" s="124"/>
      <c r="H324" s="21"/>
      <c r="I324" s="21"/>
      <c r="J324" s="21"/>
      <c r="K324" s="21"/>
    </row>
    <row r="325" spans="1:11" ht="12" hidden="1" customHeight="1" x14ac:dyDescent="0.2">
      <c r="A325" s="63" t="s">
        <v>481</v>
      </c>
      <c r="B325" s="69" t="s">
        <v>108</v>
      </c>
      <c r="C325" s="70">
        <v>50201</v>
      </c>
      <c r="D325" s="70"/>
      <c r="E325" s="39" t="s">
        <v>303</v>
      </c>
      <c r="F325" s="111">
        <v>0</v>
      </c>
      <c r="H325" s="75"/>
    </row>
    <row r="326" spans="1:11" ht="12" hidden="1" customHeight="1" x14ac:dyDescent="0.2">
      <c r="A326" s="63" t="s">
        <v>565</v>
      </c>
      <c r="B326" s="69">
        <v>2110</v>
      </c>
      <c r="C326" s="70">
        <v>50201</v>
      </c>
      <c r="D326" s="70"/>
      <c r="E326" s="39" t="s">
        <v>303</v>
      </c>
      <c r="F326" s="111">
        <v>0</v>
      </c>
      <c r="H326" s="75"/>
    </row>
    <row r="327" spans="1:11" s="130" customFormat="1" ht="12" hidden="1" customHeight="1" x14ac:dyDescent="0.2">
      <c r="A327" s="63" t="s">
        <v>488</v>
      </c>
      <c r="B327" s="69" t="s">
        <v>109</v>
      </c>
      <c r="C327" s="70">
        <v>50299</v>
      </c>
      <c r="D327" s="70"/>
      <c r="E327" s="39" t="s">
        <v>178</v>
      </c>
      <c r="F327" s="111">
        <v>0</v>
      </c>
      <c r="G327" s="75"/>
      <c r="H327" s="21"/>
      <c r="I327" s="21"/>
      <c r="J327" s="21"/>
      <c r="K327" s="21"/>
    </row>
    <row r="328" spans="1:11" s="130" customFormat="1" ht="12" hidden="1" customHeight="1" x14ac:dyDescent="0.2">
      <c r="A328" s="63" t="s">
        <v>489</v>
      </c>
      <c r="B328" s="69">
        <v>2110</v>
      </c>
      <c r="C328" s="70">
        <v>50201</v>
      </c>
      <c r="D328" s="70"/>
      <c r="E328" s="39" t="s">
        <v>303</v>
      </c>
      <c r="F328" s="111">
        <v>0</v>
      </c>
      <c r="G328" s="75"/>
      <c r="H328" s="21"/>
      <c r="I328" s="21"/>
      <c r="J328" s="21"/>
      <c r="K328" s="21"/>
    </row>
    <row r="329" spans="1:11" s="75" customFormat="1" ht="12" customHeight="1" thickBot="1" x14ac:dyDescent="0.25">
      <c r="A329" s="105"/>
      <c r="B329" s="142" t="s">
        <v>106</v>
      </c>
      <c r="C329" s="143" t="s">
        <v>106</v>
      </c>
      <c r="D329" s="143"/>
      <c r="E329" s="107"/>
      <c r="F329" s="144"/>
      <c r="H329" s="21"/>
      <c r="I329" s="21"/>
      <c r="J329" s="21"/>
      <c r="K329" s="21"/>
    </row>
    <row r="330" spans="1:11" s="75" customFormat="1" ht="18" customHeight="1" thickBot="1" x14ac:dyDescent="0.25">
      <c r="A330" s="562">
        <v>6</v>
      </c>
      <c r="B330" s="563"/>
      <c r="C330" s="564"/>
      <c r="D330" s="74"/>
      <c r="E330" s="275" t="s">
        <v>227</v>
      </c>
      <c r="F330" s="276">
        <f>F335+F332</f>
        <v>45198612</v>
      </c>
      <c r="H330" s="21"/>
      <c r="I330" s="21"/>
      <c r="J330" s="21"/>
      <c r="K330" s="21"/>
    </row>
    <row r="331" spans="1:11" s="75" customFormat="1" ht="12" customHeight="1" x14ac:dyDescent="0.2">
      <c r="A331" s="93"/>
      <c r="B331" s="34" t="s">
        <v>106</v>
      </c>
      <c r="C331" s="85" t="s">
        <v>106</v>
      </c>
      <c r="D331" s="85"/>
      <c r="E331" s="92"/>
      <c r="F331" s="122"/>
      <c r="H331" s="21"/>
      <c r="I331" s="21"/>
      <c r="J331" s="21"/>
      <c r="K331" s="21"/>
    </row>
    <row r="332" spans="1:11" s="75" customFormat="1" ht="12" customHeight="1" x14ac:dyDescent="0.2">
      <c r="A332" s="541" t="s">
        <v>264</v>
      </c>
      <c r="B332" s="542"/>
      <c r="C332" s="543"/>
      <c r="D332" s="68"/>
      <c r="E332" s="61" t="s">
        <v>715</v>
      </c>
      <c r="F332" s="110">
        <f>+F333</f>
        <v>45198612</v>
      </c>
      <c r="H332" s="21"/>
      <c r="I332" s="21"/>
      <c r="J332" s="21"/>
      <c r="K332" s="21"/>
    </row>
    <row r="333" spans="1:11" s="75" customFormat="1" ht="12" customHeight="1" x14ac:dyDescent="0.2">
      <c r="A333" s="63" t="s">
        <v>562</v>
      </c>
      <c r="B333" s="69">
        <v>1310</v>
      </c>
      <c r="C333" s="70" t="s">
        <v>716</v>
      </c>
      <c r="D333" s="70"/>
      <c r="E333" s="66" t="s">
        <v>717</v>
      </c>
      <c r="F333" s="152">
        <v>45198612</v>
      </c>
      <c r="H333" s="21"/>
      <c r="I333" s="21"/>
      <c r="J333" s="21"/>
      <c r="K333" s="21"/>
    </row>
    <row r="334" spans="1:11" s="75" customFormat="1" ht="12" customHeight="1" thickBot="1" x14ac:dyDescent="0.25">
      <c r="A334" s="93"/>
      <c r="B334" s="34"/>
      <c r="C334" s="85"/>
      <c r="D334" s="85"/>
      <c r="E334" s="92"/>
      <c r="F334" s="122"/>
      <c r="H334" s="21"/>
      <c r="I334" s="21"/>
      <c r="J334" s="21"/>
      <c r="K334" s="21"/>
    </row>
    <row r="335" spans="1:11" s="130" customFormat="1" ht="12" hidden="1" customHeight="1" x14ac:dyDescent="0.2">
      <c r="A335" s="541" t="s">
        <v>270</v>
      </c>
      <c r="B335" s="542"/>
      <c r="C335" s="543"/>
      <c r="D335" s="68"/>
      <c r="E335" s="61" t="s">
        <v>91</v>
      </c>
      <c r="F335" s="110">
        <f>SUM(F336:F337)</f>
        <v>0</v>
      </c>
      <c r="G335" s="75"/>
      <c r="H335" s="21"/>
      <c r="I335" s="21"/>
      <c r="J335" s="21"/>
      <c r="K335" s="21"/>
    </row>
    <row r="336" spans="1:11" s="130" customFormat="1" ht="12" hidden="1" customHeight="1" x14ac:dyDescent="0.2">
      <c r="A336" s="63" t="s">
        <v>485</v>
      </c>
      <c r="B336" s="69" t="s">
        <v>111</v>
      </c>
      <c r="C336" s="70">
        <v>60701</v>
      </c>
      <c r="D336" s="70"/>
      <c r="E336" s="66" t="s">
        <v>12</v>
      </c>
      <c r="F336" s="111">
        <v>0</v>
      </c>
      <c r="G336" s="124"/>
      <c r="H336" s="21"/>
      <c r="I336" s="21"/>
      <c r="J336" s="21"/>
      <c r="K336" s="21"/>
    </row>
    <row r="337" spans="1:11" s="130" customFormat="1" ht="12" hidden="1" customHeight="1" x14ac:dyDescent="0.2">
      <c r="A337" s="63" t="s">
        <v>490</v>
      </c>
      <c r="B337" s="69" t="s">
        <v>111</v>
      </c>
      <c r="C337" s="70">
        <v>60701</v>
      </c>
      <c r="D337" s="70"/>
      <c r="E337" s="66" t="s">
        <v>12</v>
      </c>
      <c r="F337" s="111">
        <v>0</v>
      </c>
      <c r="G337" s="75"/>
      <c r="H337" s="21"/>
      <c r="I337" s="21"/>
      <c r="J337" s="21"/>
      <c r="K337" s="21"/>
    </row>
    <row r="338" spans="1:11" ht="12" hidden="1" customHeight="1" thickBot="1" x14ac:dyDescent="0.25">
      <c r="A338" s="71"/>
      <c r="B338" s="80" t="s">
        <v>106</v>
      </c>
      <c r="C338" s="81" t="s">
        <v>106</v>
      </c>
      <c r="D338" s="81"/>
      <c r="E338" s="73"/>
      <c r="F338" s="116"/>
    </row>
    <row r="339" spans="1:11" s="75" customFormat="1" ht="18" hidden="1" customHeight="1" thickBot="1" x14ac:dyDescent="0.25">
      <c r="A339" s="562">
        <v>9</v>
      </c>
      <c r="B339" s="563"/>
      <c r="C339" s="564"/>
      <c r="D339" s="74"/>
      <c r="E339" s="275" t="s">
        <v>328</v>
      </c>
      <c r="F339" s="276">
        <f>F341</f>
        <v>0</v>
      </c>
      <c r="H339" s="21"/>
      <c r="I339" s="21"/>
      <c r="J339" s="21"/>
      <c r="K339" s="21"/>
    </row>
    <row r="340" spans="1:11" s="130" customFormat="1" ht="12" hidden="1" customHeight="1" x14ac:dyDescent="0.2">
      <c r="A340" s="93"/>
      <c r="B340" s="90" t="s">
        <v>106</v>
      </c>
      <c r="C340" s="85" t="s">
        <v>106</v>
      </c>
      <c r="D340" s="91"/>
      <c r="E340" s="36"/>
      <c r="F340" s="121"/>
      <c r="G340" s="75"/>
      <c r="H340" s="21"/>
      <c r="I340" s="21"/>
      <c r="J340" s="21"/>
      <c r="K340" s="21"/>
    </row>
    <row r="341" spans="1:11" s="130" customFormat="1" ht="12" hidden="1" customHeight="1" x14ac:dyDescent="0.2">
      <c r="A341" s="541" t="s">
        <v>279</v>
      </c>
      <c r="B341" s="542"/>
      <c r="C341" s="543"/>
      <c r="D341" s="68"/>
      <c r="E341" s="43" t="s">
        <v>400</v>
      </c>
      <c r="F341" s="115">
        <f>SUM(F342:F348)</f>
        <v>0</v>
      </c>
      <c r="G341" s="75"/>
      <c r="H341" s="21"/>
      <c r="I341" s="21"/>
      <c r="J341" s="21"/>
      <c r="K341" s="21"/>
    </row>
    <row r="342" spans="1:11" ht="25.5" hidden="1" x14ac:dyDescent="0.2">
      <c r="A342" s="63" t="s">
        <v>562</v>
      </c>
      <c r="B342" s="69" t="s">
        <v>112</v>
      </c>
      <c r="C342" s="70">
        <v>90202</v>
      </c>
      <c r="D342" s="70"/>
      <c r="E342" s="172" t="s">
        <v>570</v>
      </c>
      <c r="F342" s="113">
        <v>0</v>
      </c>
    </row>
    <row r="343" spans="1:11" ht="25.5" hidden="1" x14ac:dyDescent="0.2">
      <c r="A343" s="63" t="s">
        <v>568</v>
      </c>
      <c r="B343" s="69" t="s">
        <v>112</v>
      </c>
      <c r="C343" s="70">
        <v>90202</v>
      </c>
      <c r="D343" s="70"/>
      <c r="E343" s="172" t="s">
        <v>569</v>
      </c>
      <c r="F343" s="113">
        <v>0</v>
      </c>
    </row>
    <row r="344" spans="1:11" ht="25.5" hidden="1" x14ac:dyDescent="0.2">
      <c r="A344" s="63" t="s">
        <v>483</v>
      </c>
      <c r="B344" s="69" t="s">
        <v>112</v>
      </c>
      <c r="C344" s="70">
        <v>90202</v>
      </c>
      <c r="D344" s="70"/>
      <c r="E344" s="172" t="s">
        <v>465</v>
      </c>
      <c r="F344" s="113">
        <v>0</v>
      </c>
    </row>
    <row r="345" spans="1:11" s="33" customFormat="1" ht="25.5" hidden="1" x14ac:dyDescent="0.2">
      <c r="A345" s="167" t="s">
        <v>491</v>
      </c>
      <c r="B345" s="168" t="s">
        <v>112</v>
      </c>
      <c r="C345" s="169">
        <v>90202</v>
      </c>
      <c r="D345" s="169"/>
      <c r="E345" s="172" t="s">
        <v>469</v>
      </c>
      <c r="F345" s="170">
        <v>0</v>
      </c>
      <c r="G345" s="145"/>
    </row>
    <row r="346" spans="1:11" ht="25.5" hidden="1" x14ac:dyDescent="0.2">
      <c r="A346" s="63" t="s">
        <v>492</v>
      </c>
      <c r="B346" s="69" t="s">
        <v>112</v>
      </c>
      <c r="C346" s="70">
        <v>90202</v>
      </c>
      <c r="D346" s="70"/>
      <c r="E346" s="172" t="s">
        <v>468</v>
      </c>
      <c r="F346" s="113">
        <v>0</v>
      </c>
    </row>
    <row r="347" spans="1:11" ht="25.5" hidden="1" x14ac:dyDescent="0.2">
      <c r="A347" s="63" t="s">
        <v>618</v>
      </c>
      <c r="B347" s="69" t="s">
        <v>112</v>
      </c>
      <c r="C347" s="70">
        <v>90202</v>
      </c>
      <c r="D347" s="70"/>
      <c r="E347" s="172" t="s">
        <v>617</v>
      </c>
      <c r="F347" s="119">
        <v>0</v>
      </c>
    </row>
    <row r="348" spans="1:11" s="75" customFormat="1" ht="12.75" hidden="1" customHeight="1" thickBot="1" x14ac:dyDescent="0.25">
      <c r="A348" s="105"/>
      <c r="B348" s="142"/>
      <c r="C348" s="143"/>
      <c r="D348" s="143"/>
      <c r="E348" s="107"/>
      <c r="F348" s="144"/>
      <c r="H348" s="21"/>
      <c r="I348" s="21"/>
      <c r="J348" s="21"/>
      <c r="K348" s="21"/>
    </row>
    <row r="349" spans="1:11" s="24" customFormat="1" ht="18.75" customHeight="1" thickBot="1" x14ac:dyDescent="0.25">
      <c r="A349" s="571" t="s">
        <v>57</v>
      </c>
      <c r="B349" s="572"/>
      <c r="C349" s="572"/>
      <c r="D349" s="572"/>
      <c r="E349" s="572"/>
      <c r="F349" s="276">
        <f>F50+F176+F283+F330+F339</f>
        <v>2349128817</v>
      </c>
      <c r="G349" s="173"/>
      <c r="H349" s="174"/>
      <c r="I349" s="174"/>
    </row>
    <row r="350" spans="1:11" ht="12" customHeight="1" x14ac:dyDescent="0.2">
      <c r="E350" s="96"/>
      <c r="F350" s="96"/>
      <c r="G350" s="154"/>
      <c r="H350" s="155"/>
      <c r="I350" s="155"/>
    </row>
    <row r="351" spans="1:11" ht="12" customHeight="1" x14ac:dyDescent="0.2">
      <c r="E351" s="96"/>
      <c r="F351" s="96"/>
      <c r="G351" s="154"/>
      <c r="H351" s="155"/>
      <c r="I351" s="155"/>
    </row>
    <row r="352" spans="1:11" ht="12" customHeight="1" x14ac:dyDescent="0.2">
      <c r="E352" s="352" t="s">
        <v>580</v>
      </c>
      <c r="F352" s="353">
        <f>F349/'Consolidado Gastos'!F438</f>
        <v>0.28711269455705701</v>
      </c>
      <c r="G352" s="154"/>
      <c r="H352" s="155"/>
      <c r="I352" s="155"/>
    </row>
    <row r="353" spans="5:9" ht="13.5" customHeight="1" x14ac:dyDescent="0.2">
      <c r="E353" s="96"/>
      <c r="F353" s="96"/>
      <c r="G353" s="154"/>
      <c r="H353" s="155"/>
      <c r="I353" s="155"/>
    </row>
    <row r="354" spans="5:9" ht="12" customHeight="1" x14ac:dyDescent="0.2">
      <c r="E354" s="96"/>
      <c r="F354" s="96">
        <v>2258930205</v>
      </c>
      <c r="G354" s="154"/>
      <c r="H354" s="155"/>
      <c r="I354" s="155"/>
    </row>
    <row r="355" spans="5:9" ht="12" customHeight="1" x14ac:dyDescent="0.2">
      <c r="E355" s="96"/>
      <c r="F355" s="96">
        <f>+F349-F354</f>
        <v>90198612</v>
      </c>
      <c r="H355" s="155"/>
      <c r="I355" s="155"/>
    </row>
    <row r="356" spans="5:9" ht="12" customHeight="1" x14ac:dyDescent="0.2">
      <c r="E356" s="96"/>
      <c r="F356" s="96">
        <f>+F355-F333</f>
        <v>45000000</v>
      </c>
      <c r="H356" s="155"/>
      <c r="I356" s="155"/>
    </row>
    <row r="357" spans="5:9" ht="12" customHeight="1" x14ac:dyDescent="0.2">
      <c r="E357" s="96"/>
      <c r="F357" s="96"/>
    </row>
    <row r="358" spans="5:9" ht="12" customHeight="1" x14ac:dyDescent="0.2">
      <c r="E358" s="96"/>
      <c r="F358" s="96"/>
    </row>
    <row r="359" spans="5:9" ht="12" customHeight="1" x14ac:dyDescent="0.2">
      <c r="E359" s="96"/>
      <c r="F359" s="96"/>
    </row>
    <row r="360" spans="5:9" ht="12" customHeight="1" x14ac:dyDescent="0.2">
      <c r="E360" s="96"/>
      <c r="F360" s="96"/>
    </row>
    <row r="361" spans="5:9" ht="12" customHeight="1" x14ac:dyDescent="0.2">
      <c r="E361" s="96"/>
      <c r="F361" s="96"/>
    </row>
    <row r="362" spans="5:9" ht="12" customHeight="1" x14ac:dyDescent="0.2">
      <c r="E362" s="96"/>
      <c r="F362" s="96"/>
    </row>
    <row r="363" spans="5:9" ht="12" customHeight="1" x14ac:dyDescent="0.2">
      <c r="E363" s="96"/>
      <c r="F363" s="96"/>
    </row>
    <row r="364" spans="5:9" ht="12" customHeight="1" x14ac:dyDescent="0.2">
      <c r="E364" s="96"/>
      <c r="F364" s="96"/>
    </row>
    <row r="365" spans="5:9" ht="12" customHeight="1" x14ac:dyDescent="0.2">
      <c r="E365" s="96"/>
      <c r="F365" s="96"/>
    </row>
    <row r="366" spans="5:9" ht="12" customHeight="1" x14ac:dyDescent="0.2">
      <c r="F366" s="96"/>
    </row>
    <row r="367" spans="5:9" ht="12" customHeight="1" x14ac:dyDescent="0.2">
      <c r="F367" s="96"/>
    </row>
    <row r="368" spans="5:9" ht="12" customHeight="1" x14ac:dyDescent="0.2">
      <c r="F368" s="96"/>
    </row>
    <row r="369" spans="1:11" ht="12" customHeight="1" x14ac:dyDescent="0.2">
      <c r="F369" s="96"/>
    </row>
    <row r="370" spans="1:11" ht="12" customHeight="1" x14ac:dyDescent="0.2">
      <c r="F370" s="96"/>
    </row>
    <row r="373" spans="1:11" ht="12" customHeight="1" x14ac:dyDescent="0.2">
      <c r="F373" s="96"/>
    </row>
    <row r="374" spans="1:11" s="130" customFormat="1" ht="12" customHeight="1" x14ac:dyDescent="0.2">
      <c r="A374" s="22"/>
      <c r="B374" s="87"/>
      <c r="C374" s="87"/>
      <c r="D374" s="87"/>
      <c r="E374" s="28"/>
      <c r="F374" s="96"/>
      <c r="G374" s="75"/>
      <c r="H374" s="21"/>
      <c r="I374" s="21"/>
      <c r="J374" s="21"/>
      <c r="K374" s="21"/>
    </row>
    <row r="375" spans="1:11" s="130" customFormat="1" ht="12" customHeight="1" x14ac:dyDescent="0.2">
      <c r="A375" s="22"/>
      <c r="B375" s="87"/>
      <c r="C375" s="87"/>
      <c r="D375" s="87"/>
      <c r="E375" s="28"/>
      <c r="F375" s="96"/>
      <c r="G375" s="75"/>
      <c r="H375" s="21"/>
      <c r="I375" s="21"/>
      <c r="J375" s="21"/>
      <c r="K375" s="21"/>
    </row>
    <row r="376" spans="1:11" s="130" customFormat="1" ht="12" customHeight="1" x14ac:dyDescent="0.2">
      <c r="A376" s="22"/>
      <c r="B376" s="87"/>
      <c r="C376" s="87"/>
      <c r="D376" s="87"/>
      <c r="E376" s="28"/>
      <c r="F376" s="96"/>
      <c r="G376" s="75"/>
      <c r="H376" s="21"/>
      <c r="I376" s="21"/>
      <c r="J376" s="21"/>
      <c r="K376" s="21"/>
    </row>
    <row r="377" spans="1:11" s="130" customFormat="1" ht="12" customHeight="1" x14ac:dyDescent="0.2">
      <c r="A377" s="22"/>
      <c r="B377" s="87"/>
      <c r="C377" s="87"/>
      <c r="D377" s="87"/>
      <c r="E377" s="28"/>
      <c r="F377" s="96"/>
      <c r="G377" s="75"/>
      <c r="H377" s="21"/>
      <c r="I377" s="21"/>
      <c r="J377" s="21"/>
      <c r="K377" s="21"/>
    </row>
    <row r="378" spans="1:11" s="130" customFormat="1" ht="12" customHeight="1" x14ac:dyDescent="0.2">
      <c r="A378" s="22"/>
      <c r="B378" s="87"/>
      <c r="C378" s="87"/>
      <c r="D378" s="87"/>
      <c r="E378" s="28"/>
      <c r="F378" s="96"/>
      <c r="G378" s="75"/>
      <c r="H378" s="21"/>
      <c r="I378" s="21"/>
      <c r="J378" s="21"/>
      <c r="K378" s="21"/>
    </row>
    <row r="379" spans="1:11" s="130" customFormat="1" ht="12" customHeight="1" x14ac:dyDescent="0.2">
      <c r="A379" s="22"/>
      <c r="B379" s="87"/>
      <c r="C379" s="87"/>
      <c r="D379" s="87"/>
      <c r="E379" s="28"/>
      <c r="F379" s="96"/>
      <c r="G379" s="75"/>
      <c r="H379" s="21"/>
      <c r="I379" s="21"/>
      <c r="J379" s="21"/>
      <c r="K379" s="21"/>
    </row>
    <row r="380" spans="1:11" s="130" customFormat="1" ht="12" customHeight="1" x14ac:dyDescent="0.2">
      <c r="A380" s="22"/>
      <c r="B380" s="87"/>
      <c r="C380" s="87"/>
      <c r="D380" s="87"/>
      <c r="E380" s="28"/>
      <c r="F380" s="96"/>
      <c r="G380" s="75"/>
      <c r="H380" s="21"/>
      <c r="I380" s="21"/>
      <c r="J380" s="21"/>
      <c r="K380" s="21"/>
    </row>
    <row r="381" spans="1:11" s="130" customFormat="1" ht="12" customHeight="1" x14ac:dyDescent="0.2">
      <c r="A381" s="22"/>
      <c r="B381" s="87"/>
      <c r="C381" s="87"/>
      <c r="D381" s="87"/>
      <c r="E381" s="28"/>
      <c r="F381" s="96"/>
      <c r="G381" s="75"/>
      <c r="H381" s="21"/>
      <c r="I381" s="21"/>
      <c r="J381" s="21"/>
      <c r="K381" s="21"/>
    </row>
    <row r="382" spans="1:11" s="130" customFormat="1" ht="12" customHeight="1" x14ac:dyDescent="0.2">
      <c r="A382" s="22"/>
      <c r="B382" s="87"/>
      <c r="C382" s="87"/>
      <c r="D382" s="87"/>
      <c r="E382" s="28"/>
      <c r="F382" s="96"/>
      <c r="G382" s="75"/>
      <c r="H382" s="21"/>
      <c r="I382" s="21"/>
      <c r="J382" s="21"/>
      <c r="K382" s="21"/>
    </row>
    <row r="383" spans="1:11" s="130" customFormat="1" ht="12" customHeight="1" x14ac:dyDescent="0.2">
      <c r="A383" s="22"/>
      <c r="B383" s="87"/>
      <c r="C383" s="87"/>
      <c r="D383" s="87"/>
      <c r="E383" s="28"/>
      <c r="F383" s="96"/>
      <c r="G383" s="75"/>
      <c r="H383" s="21"/>
      <c r="I383" s="21"/>
      <c r="J383" s="21"/>
      <c r="K383" s="21"/>
    </row>
    <row r="384" spans="1:11" s="130" customFormat="1" ht="12" customHeight="1" x14ac:dyDescent="0.2">
      <c r="A384" s="22"/>
      <c r="B384" s="87"/>
      <c r="C384" s="87"/>
      <c r="D384" s="87"/>
      <c r="E384" s="28"/>
      <c r="F384" s="96"/>
      <c r="G384" s="75"/>
      <c r="H384" s="21"/>
      <c r="I384" s="21"/>
      <c r="J384" s="21"/>
      <c r="K384" s="21"/>
    </row>
    <row r="385" spans="1:11" s="130" customFormat="1" ht="12" customHeight="1" x14ac:dyDescent="0.2">
      <c r="A385" s="22"/>
      <c r="B385" s="87"/>
      <c r="C385" s="87"/>
      <c r="D385" s="87"/>
      <c r="E385" s="28"/>
      <c r="F385" s="96"/>
      <c r="G385" s="75"/>
      <c r="H385" s="21"/>
      <c r="I385" s="21"/>
      <c r="J385" s="21"/>
      <c r="K385" s="21"/>
    </row>
    <row r="386" spans="1:11" s="130" customFormat="1" ht="12" customHeight="1" x14ac:dyDescent="0.2">
      <c r="A386" s="22"/>
      <c r="B386" s="87"/>
      <c r="C386" s="87"/>
      <c r="D386" s="87"/>
      <c r="E386" s="28"/>
      <c r="F386" s="96"/>
      <c r="G386" s="75"/>
      <c r="H386" s="21"/>
      <c r="I386" s="21"/>
      <c r="J386" s="21"/>
      <c r="K386" s="21"/>
    </row>
    <row r="387" spans="1:11" s="130" customFormat="1" ht="12" customHeight="1" x14ac:dyDescent="0.2">
      <c r="A387" s="22"/>
      <c r="B387" s="87"/>
      <c r="C387" s="87"/>
      <c r="D387" s="87"/>
      <c r="E387" s="28"/>
      <c r="F387" s="96"/>
      <c r="G387" s="75"/>
      <c r="H387" s="21"/>
      <c r="I387" s="21"/>
      <c r="J387" s="21"/>
      <c r="K387" s="21"/>
    </row>
    <row r="388" spans="1:11" s="130" customFormat="1" ht="12" customHeight="1" x14ac:dyDescent="0.2">
      <c r="A388" s="22"/>
      <c r="B388" s="87"/>
      <c r="C388" s="87"/>
      <c r="D388" s="87"/>
      <c r="E388" s="28"/>
      <c r="F388" s="96"/>
      <c r="G388" s="75"/>
      <c r="H388" s="21"/>
      <c r="I388" s="21"/>
      <c r="J388" s="21"/>
      <c r="K388" s="21"/>
    </row>
    <row r="389" spans="1:11" s="130" customFormat="1" ht="12" customHeight="1" x14ac:dyDescent="0.2">
      <c r="A389" s="22"/>
      <c r="B389" s="87"/>
      <c r="C389" s="87"/>
      <c r="D389" s="87"/>
      <c r="E389" s="28"/>
      <c r="F389" s="96"/>
      <c r="G389" s="75"/>
      <c r="H389" s="21"/>
      <c r="I389" s="21"/>
      <c r="J389" s="21"/>
      <c r="K389" s="21"/>
    </row>
    <row r="390" spans="1:11" s="130" customFormat="1" ht="12" customHeight="1" x14ac:dyDescent="0.2">
      <c r="A390" s="22"/>
      <c r="B390" s="87"/>
      <c r="C390" s="87"/>
      <c r="D390" s="87"/>
      <c r="E390" s="28"/>
      <c r="F390" s="96"/>
      <c r="G390" s="75"/>
      <c r="H390" s="21"/>
      <c r="I390" s="21"/>
      <c r="J390" s="21"/>
      <c r="K390" s="21"/>
    </row>
    <row r="391" spans="1:11" s="130" customFormat="1" ht="12" customHeight="1" x14ac:dyDescent="0.2">
      <c r="A391" s="22"/>
      <c r="B391" s="87"/>
      <c r="C391" s="87"/>
      <c r="D391" s="87"/>
      <c r="E391" s="28"/>
      <c r="F391" s="96"/>
      <c r="G391" s="75"/>
      <c r="H391" s="21"/>
      <c r="I391" s="21"/>
      <c r="J391" s="21"/>
      <c r="K391" s="21"/>
    </row>
    <row r="392" spans="1:11" s="130" customFormat="1" ht="12" customHeight="1" x14ac:dyDescent="0.2">
      <c r="A392" s="22"/>
      <c r="B392" s="87"/>
      <c r="C392" s="87"/>
      <c r="D392" s="87"/>
      <c r="E392" s="28"/>
      <c r="F392" s="96"/>
      <c r="G392" s="75"/>
      <c r="H392" s="21"/>
      <c r="I392" s="21"/>
      <c r="J392" s="21"/>
      <c r="K392" s="21"/>
    </row>
    <row r="393" spans="1:11" s="130" customFormat="1" ht="12" customHeight="1" x14ac:dyDescent="0.2">
      <c r="A393" s="22"/>
      <c r="B393" s="87"/>
      <c r="C393" s="87"/>
      <c r="D393" s="87"/>
      <c r="E393" s="28"/>
      <c r="F393" s="96"/>
      <c r="G393" s="75"/>
      <c r="H393" s="21"/>
      <c r="I393" s="21"/>
      <c r="J393" s="21"/>
      <c r="K393" s="21"/>
    </row>
    <row r="394" spans="1:11" s="130" customFormat="1" ht="12" customHeight="1" x14ac:dyDescent="0.2">
      <c r="A394" s="22"/>
      <c r="B394" s="87"/>
      <c r="C394" s="87"/>
      <c r="D394" s="87"/>
      <c r="E394" s="28"/>
      <c r="F394" s="96"/>
      <c r="G394" s="75"/>
      <c r="H394" s="21"/>
      <c r="I394" s="21"/>
      <c r="J394" s="21"/>
      <c r="K394" s="21"/>
    </row>
    <row r="395" spans="1:11" s="130" customFormat="1" ht="12" customHeight="1" x14ac:dyDescent="0.2">
      <c r="A395" s="22"/>
      <c r="B395" s="87"/>
      <c r="C395" s="87"/>
      <c r="D395" s="87"/>
      <c r="E395" s="28"/>
      <c r="F395" s="96"/>
      <c r="G395" s="75"/>
      <c r="H395" s="21"/>
      <c r="I395" s="21"/>
      <c r="J395" s="21"/>
      <c r="K395" s="21"/>
    </row>
    <row r="396" spans="1:11" s="130" customFormat="1" ht="12" customHeight="1" x14ac:dyDescent="0.2">
      <c r="A396" s="22"/>
      <c r="B396" s="87"/>
      <c r="C396" s="87"/>
      <c r="D396" s="87"/>
      <c r="E396" s="28"/>
      <c r="F396" s="96"/>
      <c r="G396" s="75"/>
      <c r="H396" s="21"/>
      <c r="I396" s="21"/>
      <c r="J396" s="21"/>
      <c r="K396" s="21"/>
    </row>
    <row r="397" spans="1:11" s="130" customFormat="1" ht="12" customHeight="1" x14ac:dyDescent="0.2">
      <c r="A397" s="22"/>
      <c r="B397" s="87"/>
      <c r="C397" s="87"/>
      <c r="D397" s="87"/>
      <c r="E397" s="28"/>
      <c r="F397" s="96"/>
      <c r="G397" s="75"/>
      <c r="H397" s="21"/>
      <c r="I397" s="21"/>
      <c r="J397" s="21"/>
      <c r="K397" s="21"/>
    </row>
    <row r="398" spans="1:11" s="130" customFormat="1" ht="12" customHeight="1" x14ac:dyDescent="0.2">
      <c r="A398" s="22"/>
      <c r="B398" s="87"/>
      <c r="C398" s="87"/>
      <c r="D398" s="87"/>
      <c r="E398" s="28"/>
      <c r="F398" s="96"/>
      <c r="G398" s="75"/>
      <c r="H398" s="21"/>
      <c r="I398" s="21"/>
      <c r="J398" s="21"/>
      <c r="K398" s="21"/>
    </row>
    <row r="399" spans="1:11" s="130" customFormat="1" ht="12" customHeight="1" x14ac:dyDescent="0.2">
      <c r="A399" s="22"/>
      <c r="B399" s="87"/>
      <c r="C399" s="87"/>
      <c r="D399" s="87"/>
      <c r="E399" s="28"/>
      <c r="F399" s="96"/>
      <c r="G399" s="75"/>
      <c r="H399" s="21"/>
      <c r="I399" s="21"/>
      <c r="J399" s="21"/>
      <c r="K399" s="21"/>
    </row>
    <row r="400" spans="1:11" s="130" customFormat="1" ht="12" customHeight="1" x14ac:dyDescent="0.2">
      <c r="A400" s="22"/>
      <c r="B400" s="87"/>
      <c r="C400" s="87"/>
      <c r="D400" s="87"/>
      <c r="E400" s="28"/>
      <c r="F400" s="96"/>
      <c r="G400" s="75"/>
      <c r="H400" s="21"/>
      <c r="I400" s="21"/>
      <c r="J400" s="21"/>
      <c r="K400" s="21"/>
    </row>
    <row r="401" spans="1:11" s="130" customFormat="1" ht="12" customHeight="1" x14ac:dyDescent="0.2">
      <c r="A401" s="22"/>
      <c r="B401" s="87"/>
      <c r="C401" s="87"/>
      <c r="D401" s="87"/>
      <c r="E401" s="28"/>
      <c r="F401" s="96"/>
      <c r="G401" s="75"/>
      <c r="H401" s="21"/>
      <c r="I401" s="21"/>
      <c r="J401" s="21"/>
      <c r="K401" s="21"/>
    </row>
    <row r="402" spans="1:11" s="130" customFormat="1" ht="12" customHeight="1" x14ac:dyDescent="0.2">
      <c r="A402" s="22"/>
      <c r="B402" s="87"/>
      <c r="C402" s="87"/>
      <c r="D402" s="87"/>
      <c r="E402" s="28"/>
      <c r="F402" s="96"/>
      <c r="G402" s="75"/>
      <c r="H402" s="21"/>
      <c r="I402" s="21"/>
      <c r="J402" s="21"/>
      <c r="K402" s="21"/>
    </row>
    <row r="403" spans="1:11" s="130" customFormat="1" ht="12" customHeight="1" x14ac:dyDescent="0.2">
      <c r="A403" s="22"/>
      <c r="B403" s="87"/>
      <c r="C403" s="87"/>
      <c r="D403" s="87"/>
      <c r="E403" s="28"/>
      <c r="F403" s="96"/>
      <c r="G403" s="75"/>
      <c r="H403" s="21"/>
      <c r="I403" s="21"/>
      <c r="J403" s="21"/>
      <c r="K403" s="21"/>
    </row>
    <row r="404" spans="1:11" s="130" customFormat="1" ht="12" customHeight="1" x14ac:dyDescent="0.2">
      <c r="A404" s="22"/>
      <c r="B404" s="87"/>
      <c r="C404" s="87"/>
      <c r="D404" s="87"/>
      <c r="E404" s="28"/>
      <c r="F404" s="96"/>
      <c r="G404" s="75"/>
      <c r="H404" s="21"/>
      <c r="I404" s="21"/>
      <c r="J404" s="21"/>
      <c r="K404" s="21"/>
    </row>
    <row r="405" spans="1:11" s="130" customFormat="1" ht="12" customHeight="1" x14ac:dyDescent="0.2">
      <c r="A405" s="22"/>
      <c r="B405" s="87"/>
      <c r="C405" s="87"/>
      <c r="D405" s="87"/>
      <c r="E405" s="28"/>
      <c r="F405" s="96"/>
      <c r="G405" s="75"/>
      <c r="H405" s="21"/>
      <c r="I405" s="21"/>
      <c r="J405" s="21"/>
      <c r="K405" s="21"/>
    </row>
    <row r="406" spans="1:11" s="130" customFormat="1" ht="12" customHeight="1" x14ac:dyDescent="0.2">
      <c r="A406" s="22"/>
      <c r="B406" s="87"/>
      <c r="C406" s="87"/>
      <c r="D406" s="87"/>
      <c r="E406" s="28"/>
      <c r="F406" s="96"/>
      <c r="G406" s="75"/>
      <c r="H406" s="21"/>
      <c r="I406" s="21"/>
      <c r="J406" s="21"/>
      <c r="K406" s="21"/>
    </row>
    <row r="407" spans="1:11" s="130" customFormat="1" ht="12" customHeight="1" x14ac:dyDescent="0.2">
      <c r="A407" s="22"/>
      <c r="B407" s="87"/>
      <c r="C407" s="87"/>
      <c r="D407" s="87"/>
      <c r="E407" s="28"/>
      <c r="F407" s="96"/>
      <c r="G407" s="75"/>
      <c r="H407" s="21"/>
      <c r="I407" s="21"/>
      <c r="J407" s="21"/>
      <c r="K407" s="21"/>
    </row>
    <row r="408" spans="1:11" s="130" customFormat="1" ht="12" customHeight="1" x14ac:dyDescent="0.2">
      <c r="A408" s="22"/>
      <c r="B408" s="87"/>
      <c r="C408" s="87"/>
      <c r="D408" s="87"/>
      <c r="E408" s="28"/>
      <c r="F408" s="96"/>
      <c r="G408" s="75"/>
      <c r="H408" s="21"/>
      <c r="I408" s="21"/>
      <c r="J408" s="21"/>
      <c r="K408" s="21"/>
    </row>
    <row r="409" spans="1:11" s="130" customFormat="1" ht="12" customHeight="1" x14ac:dyDescent="0.2">
      <c r="A409" s="22"/>
      <c r="B409" s="87"/>
      <c r="C409" s="87"/>
      <c r="D409" s="87"/>
      <c r="E409" s="28"/>
      <c r="F409" s="96"/>
      <c r="G409" s="75"/>
      <c r="H409" s="21"/>
      <c r="I409" s="21"/>
      <c r="J409" s="21"/>
      <c r="K409" s="21"/>
    </row>
    <row r="410" spans="1:11" s="130" customFormat="1" ht="12" customHeight="1" x14ac:dyDescent="0.2">
      <c r="A410" s="22"/>
      <c r="B410" s="87"/>
      <c r="C410" s="87"/>
      <c r="D410" s="87"/>
      <c r="E410" s="28"/>
      <c r="F410" s="96"/>
      <c r="G410" s="75"/>
      <c r="H410" s="21"/>
      <c r="I410" s="21"/>
      <c r="J410" s="21"/>
      <c r="K410" s="21"/>
    </row>
    <row r="411" spans="1:11" s="130" customFormat="1" ht="12" customHeight="1" x14ac:dyDescent="0.2">
      <c r="A411" s="22"/>
      <c r="B411" s="87"/>
      <c r="C411" s="87"/>
      <c r="D411" s="87"/>
      <c r="E411" s="28"/>
      <c r="F411" s="96"/>
      <c r="G411" s="75"/>
      <c r="H411" s="21"/>
      <c r="I411" s="21"/>
      <c r="J411" s="21"/>
      <c r="K411" s="21"/>
    </row>
    <row r="412" spans="1:11" s="130" customFormat="1" ht="12" customHeight="1" x14ac:dyDescent="0.2">
      <c r="A412" s="22"/>
      <c r="B412" s="87"/>
      <c r="C412" s="87"/>
      <c r="D412" s="87"/>
      <c r="E412" s="28"/>
      <c r="F412" s="96"/>
      <c r="G412" s="75"/>
      <c r="H412" s="21"/>
      <c r="I412" s="21"/>
      <c r="J412" s="21"/>
      <c r="K412" s="21"/>
    </row>
    <row r="413" spans="1:11" s="130" customFormat="1" ht="12" customHeight="1" x14ac:dyDescent="0.2">
      <c r="A413" s="22"/>
      <c r="B413" s="87"/>
      <c r="C413" s="87"/>
      <c r="D413" s="87"/>
      <c r="E413" s="28"/>
      <c r="F413" s="96"/>
      <c r="G413" s="75"/>
      <c r="H413" s="21"/>
      <c r="I413" s="21"/>
      <c r="J413" s="21"/>
      <c r="K413" s="21"/>
    </row>
    <row r="414" spans="1:11" s="130" customFormat="1" ht="12" customHeight="1" x14ac:dyDescent="0.2">
      <c r="A414" s="22"/>
      <c r="B414" s="87"/>
      <c r="C414" s="87"/>
      <c r="D414" s="87"/>
      <c r="E414" s="28"/>
      <c r="F414" s="96"/>
      <c r="G414" s="75"/>
      <c r="H414" s="21"/>
      <c r="I414" s="21"/>
      <c r="J414" s="21"/>
      <c r="K414" s="21"/>
    </row>
    <row r="415" spans="1:11" s="130" customFormat="1" ht="12" customHeight="1" x14ac:dyDescent="0.2">
      <c r="A415" s="22"/>
      <c r="B415" s="87"/>
      <c r="C415" s="87"/>
      <c r="D415" s="87"/>
      <c r="E415" s="28"/>
      <c r="F415" s="96"/>
      <c r="G415" s="75"/>
      <c r="H415" s="21"/>
      <c r="I415" s="21"/>
      <c r="J415" s="21"/>
      <c r="K415" s="21"/>
    </row>
    <row r="416" spans="1:11" s="130" customFormat="1" ht="12" customHeight="1" x14ac:dyDescent="0.2">
      <c r="A416" s="22"/>
      <c r="B416" s="87"/>
      <c r="C416" s="87"/>
      <c r="D416" s="87"/>
      <c r="E416" s="28"/>
      <c r="F416" s="96"/>
      <c r="G416" s="75"/>
      <c r="H416" s="21"/>
      <c r="I416" s="21"/>
      <c r="J416" s="21"/>
      <c r="K416" s="21"/>
    </row>
    <row r="417" spans="1:11" s="130" customFormat="1" ht="12" customHeight="1" x14ac:dyDescent="0.2">
      <c r="A417" s="22"/>
      <c r="B417" s="87"/>
      <c r="C417" s="87"/>
      <c r="D417" s="87"/>
      <c r="E417" s="28"/>
      <c r="F417" s="96"/>
      <c r="G417" s="75"/>
      <c r="H417" s="21"/>
      <c r="I417" s="21"/>
      <c r="J417" s="21"/>
      <c r="K417" s="21"/>
    </row>
    <row r="418" spans="1:11" s="130" customFormat="1" ht="12" customHeight="1" x14ac:dyDescent="0.2">
      <c r="A418" s="22"/>
      <c r="B418" s="87"/>
      <c r="C418" s="87"/>
      <c r="D418" s="87"/>
      <c r="E418" s="28"/>
      <c r="F418" s="96"/>
      <c r="G418" s="75"/>
      <c r="H418" s="21"/>
      <c r="I418" s="21"/>
      <c r="J418" s="21"/>
      <c r="K418" s="21"/>
    </row>
    <row r="419" spans="1:11" s="130" customFormat="1" ht="12" customHeight="1" x14ac:dyDescent="0.2">
      <c r="A419" s="22"/>
      <c r="B419" s="87"/>
      <c r="C419" s="87"/>
      <c r="D419" s="87"/>
      <c r="E419" s="28"/>
      <c r="F419" s="96"/>
      <c r="G419" s="75"/>
      <c r="H419" s="21"/>
      <c r="I419" s="21"/>
      <c r="J419" s="21"/>
      <c r="K419" s="21"/>
    </row>
    <row r="420" spans="1:11" s="130" customFormat="1" ht="12" customHeight="1" x14ac:dyDescent="0.2">
      <c r="A420" s="22"/>
      <c r="B420" s="87"/>
      <c r="C420" s="87"/>
      <c r="D420" s="87"/>
      <c r="E420" s="28"/>
      <c r="F420" s="96"/>
      <c r="G420" s="75"/>
      <c r="H420" s="21"/>
      <c r="I420" s="21"/>
      <c r="J420" s="21"/>
      <c r="K420" s="21"/>
    </row>
    <row r="421" spans="1:11" s="130" customFormat="1" ht="12" customHeight="1" x14ac:dyDescent="0.2">
      <c r="A421" s="22"/>
      <c r="B421" s="87"/>
      <c r="C421" s="87"/>
      <c r="D421" s="87"/>
      <c r="E421" s="28"/>
      <c r="F421" s="96"/>
      <c r="G421" s="75"/>
      <c r="H421" s="21"/>
      <c r="I421" s="21"/>
      <c r="J421" s="21"/>
      <c r="K421" s="21"/>
    </row>
    <row r="422" spans="1:11" s="130" customFormat="1" ht="12" customHeight="1" x14ac:dyDescent="0.2">
      <c r="A422" s="22"/>
      <c r="B422" s="87"/>
      <c r="C422" s="87"/>
      <c r="D422" s="87"/>
      <c r="E422" s="28"/>
      <c r="F422" s="96"/>
      <c r="G422" s="75"/>
      <c r="H422" s="21"/>
      <c r="I422" s="21"/>
      <c r="J422" s="21"/>
      <c r="K422" s="21"/>
    </row>
    <row r="423" spans="1:11" s="130" customFormat="1" ht="12" customHeight="1" x14ac:dyDescent="0.2">
      <c r="A423" s="22"/>
      <c r="B423" s="87"/>
      <c r="C423" s="87"/>
      <c r="D423" s="87"/>
      <c r="E423" s="28"/>
      <c r="F423" s="96"/>
      <c r="G423" s="75"/>
      <c r="H423" s="21"/>
      <c r="I423" s="21"/>
      <c r="J423" s="21"/>
      <c r="K423" s="21"/>
    </row>
    <row r="424" spans="1:11" s="130" customFormat="1" ht="12" customHeight="1" x14ac:dyDescent="0.2">
      <c r="A424" s="22"/>
      <c r="B424" s="87"/>
      <c r="C424" s="87"/>
      <c r="D424" s="87"/>
      <c r="E424" s="28"/>
      <c r="F424" s="96"/>
      <c r="G424" s="75"/>
      <c r="H424" s="21"/>
      <c r="I424" s="21"/>
      <c r="J424" s="21"/>
      <c r="K424" s="21"/>
    </row>
    <row r="425" spans="1:11" s="130" customFormat="1" ht="12" customHeight="1" x14ac:dyDescent="0.2">
      <c r="A425" s="22"/>
      <c r="B425" s="87"/>
      <c r="C425" s="87"/>
      <c r="D425" s="87"/>
      <c r="E425" s="28"/>
      <c r="F425" s="96"/>
      <c r="G425" s="75"/>
      <c r="H425" s="21"/>
      <c r="I425" s="21"/>
      <c r="J425" s="21"/>
      <c r="K425" s="21"/>
    </row>
    <row r="426" spans="1:11" s="130" customFormat="1" ht="12" customHeight="1" x14ac:dyDescent="0.2">
      <c r="A426" s="22"/>
      <c r="B426" s="87"/>
      <c r="C426" s="87"/>
      <c r="D426" s="87"/>
      <c r="E426" s="28"/>
      <c r="F426" s="96"/>
      <c r="G426" s="75"/>
      <c r="H426" s="21"/>
      <c r="I426" s="21"/>
      <c r="J426" s="21"/>
      <c r="K426" s="21"/>
    </row>
    <row r="427" spans="1:11" s="130" customFormat="1" ht="12" customHeight="1" x14ac:dyDescent="0.2">
      <c r="A427" s="22"/>
      <c r="B427" s="87"/>
      <c r="C427" s="87"/>
      <c r="D427" s="87"/>
      <c r="E427" s="28"/>
      <c r="F427" s="96"/>
      <c r="G427" s="75"/>
      <c r="H427" s="21"/>
      <c r="I427" s="21"/>
      <c r="J427" s="21"/>
      <c r="K427" s="21"/>
    </row>
    <row r="428" spans="1:11" s="130" customFormat="1" ht="12" customHeight="1" x14ac:dyDescent="0.2">
      <c r="A428" s="22"/>
      <c r="B428" s="87"/>
      <c r="C428" s="87"/>
      <c r="D428" s="87"/>
      <c r="E428" s="28"/>
      <c r="F428" s="96"/>
      <c r="G428" s="75"/>
      <c r="H428" s="21"/>
      <c r="I428" s="21"/>
      <c r="J428" s="21"/>
      <c r="K428" s="21"/>
    </row>
    <row r="429" spans="1:11" s="130" customFormat="1" ht="12" customHeight="1" x14ac:dyDescent="0.2">
      <c r="A429" s="22"/>
      <c r="B429" s="87"/>
      <c r="C429" s="87"/>
      <c r="D429" s="87"/>
      <c r="E429" s="28"/>
      <c r="F429" s="96"/>
      <c r="G429" s="75"/>
      <c r="H429" s="21"/>
      <c r="I429" s="21"/>
      <c r="J429" s="21"/>
      <c r="K429" s="21"/>
    </row>
    <row r="430" spans="1:11" s="130" customFormat="1" ht="12" customHeight="1" x14ac:dyDescent="0.2">
      <c r="A430" s="22"/>
      <c r="B430" s="87"/>
      <c r="C430" s="87"/>
      <c r="D430" s="87"/>
      <c r="E430" s="28"/>
      <c r="F430" s="96"/>
      <c r="G430" s="75"/>
      <c r="H430" s="21"/>
      <c r="I430" s="21"/>
      <c r="J430" s="21"/>
      <c r="K430" s="21"/>
    </row>
    <row r="431" spans="1:11" s="130" customFormat="1" ht="12" customHeight="1" x14ac:dyDescent="0.2">
      <c r="A431" s="22"/>
      <c r="B431" s="87"/>
      <c r="C431" s="87"/>
      <c r="D431" s="87"/>
      <c r="E431" s="28"/>
      <c r="F431" s="96"/>
      <c r="G431" s="75"/>
      <c r="H431" s="21"/>
      <c r="I431" s="21"/>
      <c r="J431" s="21"/>
      <c r="K431" s="21"/>
    </row>
    <row r="432" spans="1:11" s="130" customFormat="1" ht="12" customHeight="1" x14ac:dyDescent="0.2">
      <c r="A432" s="22"/>
      <c r="B432" s="87"/>
      <c r="C432" s="87"/>
      <c r="D432" s="87"/>
      <c r="E432" s="28"/>
      <c r="F432" s="96"/>
      <c r="G432" s="75"/>
      <c r="H432" s="21"/>
      <c r="I432" s="21"/>
      <c r="J432" s="21"/>
      <c r="K432" s="21"/>
    </row>
    <row r="433" spans="1:11" s="130" customFormat="1" ht="12" customHeight="1" x14ac:dyDescent="0.2">
      <c r="A433" s="22"/>
      <c r="B433" s="87"/>
      <c r="C433" s="87"/>
      <c r="D433" s="87"/>
      <c r="E433" s="28"/>
      <c r="F433" s="96"/>
      <c r="G433" s="75"/>
      <c r="H433" s="21"/>
      <c r="I433" s="21"/>
      <c r="J433" s="21"/>
      <c r="K433" s="21"/>
    </row>
    <row r="434" spans="1:11" s="130" customFormat="1" ht="12" customHeight="1" x14ac:dyDescent="0.2">
      <c r="A434" s="22"/>
      <c r="B434" s="87"/>
      <c r="C434" s="87"/>
      <c r="D434" s="87"/>
      <c r="E434" s="28"/>
      <c r="F434" s="96"/>
      <c r="G434" s="75"/>
      <c r="H434" s="21"/>
      <c r="I434" s="21"/>
      <c r="J434" s="21"/>
      <c r="K434" s="21"/>
    </row>
    <row r="435" spans="1:11" s="130" customFormat="1" ht="12" customHeight="1" x14ac:dyDescent="0.2">
      <c r="A435" s="22"/>
      <c r="B435" s="87"/>
      <c r="C435" s="87"/>
      <c r="D435" s="87"/>
      <c r="E435" s="28"/>
      <c r="F435" s="96"/>
      <c r="G435" s="75"/>
      <c r="H435" s="21"/>
      <c r="I435" s="21"/>
      <c r="J435" s="21"/>
      <c r="K435" s="21"/>
    </row>
    <row r="436" spans="1:11" s="130" customFormat="1" ht="12" customHeight="1" x14ac:dyDescent="0.2">
      <c r="A436" s="22"/>
      <c r="B436" s="87"/>
      <c r="C436" s="87"/>
      <c r="D436" s="87"/>
      <c r="E436" s="28"/>
      <c r="F436" s="96"/>
      <c r="G436" s="75"/>
      <c r="H436" s="21"/>
      <c r="I436" s="21"/>
      <c r="J436" s="21"/>
      <c r="K436" s="21"/>
    </row>
    <row r="437" spans="1:11" s="130" customFormat="1" ht="12" customHeight="1" x14ac:dyDescent="0.2">
      <c r="A437" s="22"/>
      <c r="B437" s="87"/>
      <c r="C437" s="87"/>
      <c r="D437" s="87"/>
      <c r="E437" s="28"/>
      <c r="F437" s="96"/>
      <c r="G437" s="75"/>
      <c r="H437" s="21"/>
      <c r="I437" s="21"/>
      <c r="J437" s="21"/>
      <c r="K437" s="21"/>
    </row>
  </sheetData>
  <sheetProtection formatCells="0" formatColumns="0" formatRows="0" insertColumns="0" insertRows="0" insertHyperlinks="0" deleteColumns="0" deleteRows="0" selectLockedCells="1"/>
  <mergeCells count="47">
    <mergeCell ref="A341:C341"/>
    <mergeCell ref="A349:E349"/>
    <mergeCell ref="A243:C243"/>
    <mergeCell ref="A283:C283"/>
    <mergeCell ref="A285:C285"/>
    <mergeCell ref="A323:C323"/>
    <mergeCell ref="A330:C330"/>
    <mergeCell ref="A335:C335"/>
    <mergeCell ref="A332:C332"/>
    <mergeCell ref="A339:C339"/>
    <mergeCell ref="A178:C178"/>
    <mergeCell ref="A196:C196"/>
    <mergeCell ref="A201:C201"/>
    <mergeCell ref="A233:C233"/>
    <mergeCell ref="A176:C176"/>
    <mergeCell ref="A44:F44"/>
    <mergeCell ref="A45:F45"/>
    <mergeCell ref="A47:C47"/>
    <mergeCell ref="E47:E48"/>
    <mergeCell ref="F47:F48"/>
    <mergeCell ref="A50:C50"/>
    <mergeCell ref="A52:C52"/>
    <mergeCell ref="A58:C58"/>
    <mergeCell ref="A69:C69"/>
    <mergeCell ref="A91:C91"/>
    <mergeCell ref="A115:C115"/>
    <mergeCell ref="A127:C127"/>
    <mergeCell ref="A35:E35"/>
    <mergeCell ref="A42:F42"/>
    <mergeCell ref="A43:F43"/>
    <mergeCell ref="A141:C141"/>
    <mergeCell ref="A168:C168"/>
    <mergeCell ref="A25:C25"/>
    <mergeCell ref="A27:C27"/>
    <mergeCell ref="A29:C29"/>
    <mergeCell ref="A31:C31"/>
    <mergeCell ref="A33:C33"/>
    <mergeCell ref="A15:C15"/>
    <mergeCell ref="A17:C17"/>
    <mergeCell ref="A19:C19"/>
    <mergeCell ref="A21:C21"/>
    <mergeCell ref="A23:C23"/>
    <mergeCell ref="A8:F8"/>
    <mergeCell ref="A9:F9"/>
    <mergeCell ref="A10:F10"/>
    <mergeCell ref="A11:F11"/>
    <mergeCell ref="A13:C13"/>
  </mergeCells>
  <phoneticPr fontId="32" type="noConversion"/>
  <printOptions horizontalCentered="1"/>
  <pageMargins left="0.66" right="0.39370078740157483" top="0.87" bottom="0.76" header="0" footer="0"/>
  <pageSetup scale="85" orientation="portrait" r:id="rId1"/>
  <headerFooter alignWithMargins="0"/>
  <rowBreaks count="2" manualBreakCount="2">
    <brk id="35" max="16383" man="1"/>
    <brk id="195" max="16383" man="1"/>
  </rowBreaks>
  <ignoredErrors>
    <ignoredError sqref="B327:B328 B336:B337 B324:B325 B342:B347 B286:B299 B259 B278:B279 B301 B320:B321 B238:B239 B189 B83 B139 B316:B318 B308:B314 B81 B56 B96 B111:B113 B98 B104:B107 B101 B122:B123 B138 B136 B132:B134 B157 B172 B199 B223:B224 B262:B265 B276 B268 B261 B277 B266:B267 B303 B302 B304:B307 B108:B109" numberStoredAsText="1"/>
    <ignoredError sqref="F341 A11:F52 A167:E167 A159:A166 A282:E285 A280:A281 A201:E201 D200:E200 A141:E141 D140:E140 A91:E91 D90:E90 A116:E116 D183:E186 A110 A59:F59 A80:E80 D76:E79 A55 A97 D92:E95 A120:E121 D117:E119 D57:F58 A72:F72 D64:F71 A128:E128 D125:E127 A158:E158 A142:A156 C142:E156 A175:E178 A173:A174 C173:E174 A180:A182 D179:E179 C180:E182 A233:E233 A225:A232 A242:E242 A240:A241 C240:E241 A260 A86 D84:E85 C86:E86 D114:E115 D103:E103 B243:E243 C159:E166 A191:E191 C225:E232 C202:E222 D88:E88 A188:E188 C234:E237 A234:A237 A244:A258 C244:E258 C269:E275 A269:A275 D137:E137 C280:E281 D135:E135 C260:E260 D129:E131 D192:E198 A202:A222 C169:E171 A169:A171 D53:F55 D60:F61 D62:E62 D73:F74 D99:E100 C110:E110 C97:E97 B168:E168" emptyCellReference="1"/>
    <ignoredError sqref="B86 A84:C85 B240:B241 B225:B232 B180:B182 A179:C179 B173:B174 B142:B156 A125:C127 A64:C71 A57:C58 A117:C119 A92:C95 B55:C55 A76:C79 A53:C54 A103 A183:C186 A114:C115 A90:C90 A200:C200 B159:B166 A88:C88 B234:B237 B244:B258 A135 B260 B280:B281 A137 A140:C140 A129:C131 A192:C198 B202:B222 B169:B171 A60:C62 A73:C74 A99:A100 C103 C99:C100 B97 B110 B99:B100 B103 C135 C137 B137 B135 B269:B275" numberStoredAsText="1" emptyCellReference="1"/>
    <ignoredError sqref="F76:F79" unlockedFormula="1" emptyCellReference="1"/>
    <ignoredError sqref="A243 A168" twoDigitTextYear="1" emptyCellReference="1"/>
    <ignoredError sqref="F75 F80:F100 F188:F190 F103:F186 F192:F333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7"/>
  <sheetViews>
    <sheetView showGridLines="0" topLeftCell="A1744" zoomScaleNormal="100" workbookViewId="0">
      <selection activeCell="D3704" sqref="D3704"/>
    </sheetView>
  </sheetViews>
  <sheetFormatPr baseColWidth="10" defaultRowHeight="12" customHeight="1" x14ac:dyDescent="0.2"/>
  <cols>
    <col min="1" max="1" width="3.5703125" style="22" customWidth="1"/>
    <col min="2" max="2" width="10.42578125" style="51" customWidth="1"/>
    <col min="3" max="3" width="0.140625" style="87" customWidth="1"/>
    <col min="4" max="4" width="63.85546875" style="28" customWidth="1"/>
    <col min="5" max="5" width="23.7109375" style="29" customWidth="1"/>
    <col min="6" max="6" width="1.42578125" style="130" customWidth="1"/>
    <col min="7" max="7" width="19.7109375" style="75" bestFit="1" customWidth="1"/>
    <col min="8" max="8" width="17.5703125" style="21" bestFit="1" customWidth="1"/>
    <col min="9" max="16384" width="11.42578125" style="21"/>
  </cols>
  <sheetData>
    <row r="1" spans="1:11" ht="12.75" customHeight="1" x14ac:dyDescent="0.2">
      <c r="A1" s="512" t="str">
        <f>'Origen y Aplicación Fondos'!A2:M2</f>
        <v>MINISTERIO DE SALUD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</row>
    <row r="2" spans="1:11" ht="12.75" customHeight="1" x14ac:dyDescent="0.2">
      <c r="A2" s="512" t="str">
        <f>'Origen y Aplicación Fondos'!A3:M3</f>
        <v>DIRECCION FINANCIERA, BIENES Y SERVICIOS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</row>
    <row r="3" spans="1:11" ht="12.75" customHeight="1" x14ac:dyDescent="0.2">
      <c r="A3" s="512" t="str">
        <f>'Origen y Aplicación Fondos'!A4:M4</f>
        <v>AREA DE PRESUPUESTACION, CUSTODIA Y NORMALIZACION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</row>
    <row r="4" spans="1:11" ht="12.75" customHeight="1" x14ac:dyDescent="0.2">
      <c r="A4" s="512" t="str">
        <f>'Origen y Aplicación Fondos'!A5:M5</f>
        <v>FIDEICOMISO 872 MINISTERIO DE SALUD-CTAMS-BANCO NACIONAL DE COSTA RICA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</row>
    <row r="5" spans="1:11" ht="12.75" customHeight="1" x14ac:dyDescent="0.2">
      <c r="A5" s="512" t="str">
        <f>'Origen y Aplicación Fondos'!A6:M6</f>
        <v>PRESUPUESTO ORDINARIO 2017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</row>
    <row r="6" spans="1:11" ht="15" customHeight="1" x14ac:dyDescent="0.2">
      <c r="B6" s="278"/>
      <c r="C6" s="1"/>
      <c r="D6" s="1"/>
      <c r="E6" s="20"/>
    </row>
    <row r="7" spans="1:11" ht="15" customHeight="1" x14ac:dyDescent="0.2">
      <c r="A7" s="544" t="s">
        <v>417</v>
      </c>
      <c r="B7" s="544"/>
      <c r="C7" s="544"/>
      <c r="D7" s="544"/>
      <c r="E7" s="544"/>
    </row>
    <row r="8" spans="1:11" ht="18.75" customHeight="1" x14ac:dyDescent="0.2">
      <c r="A8" s="544" t="s">
        <v>479</v>
      </c>
      <c r="B8" s="544"/>
      <c r="C8" s="544"/>
      <c r="D8" s="544"/>
      <c r="E8" s="544"/>
    </row>
    <row r="9" spans="1:11" ht="18.75" customHeight="1" x14ac:dyDescent="0.2">
      <c r="A9" s="544" t="s">
        <v>104</v>
      </c>
      <c r="B9" s="544"/>
      <c r="C9" s="544"/>
      <c r="D9" s="544"/>
      <c r="E9" s="544"/>
    </row>
    <row r="10" spans="1:11" ht="18.75" hidden="1" customHeight="1" x14ac:dyDescent="0.2">
      <c r="A10" s="544" t="e">
        <f>+#REF!</f>
        <v>#REF!</v>
      </c>
      <c r="B10" s="544"/>
      <c r="C10" s="544"/>
      <c r="D10" s="544"/>
      <c r="E10" s="544"/>
    </row>
    <row r="11" spans="1:11" ht="18.75" customHeight="1" x14ac:dyDescent="0.2">
      <c r="A11" s="544" t="s">
        <v>472</v>
      </c>
      <c r="B11" s="544"/>
      <c r="C11" s="544"/>
      <c r="D11" s="544"/>
      <c r="E11" s="544"/>
    </row>
    <row r="12" spans="1:11" ht="8.25" customHeight="1" thickBot="1" x14ac:dyDescent="0.25">
      <c r="A12" s="23"/>
      <c r="C12" s="23"/>
      <c r="D12" s="23"/>
      <c r="E12" s="23"/>
    </row>
    <row r="13" spans="1:11" ht="21" customHeight="1" x14ac:dyDescent="0.2">
      <c r="A13" s="573" t="s">
        <v>69</v>
      </c>
      <c r="B13" s="574"/>
      <c r="C13" s="99"/>
      <c r="D13" s="558" t="s">
        <v>60</v>
      </c>
      <c r="E13" s="560" t="s">
        <v>59</v>
      </c>
    </row>
    <row r="14" spans="1:11" s="33" customFormat="1" ht="14.25" customHeight="1" thickBot="1" x14ac:dyDescent="0.25">
      <c r="A14" s="460"/>
      <c r="B14" s="459"/>
      <c r="C14" s="101"/>
      <c r="D14" s="559"/>
      <c r="E14" s="561"/>
      <c r="F14" s="132"/>
      <c r="G14" s="145"/>
    </row>
    <row r="15" spans="1:11" ht="12" customHeight="1" thickBot="1" x14ac:dyDescent="0.25">
      <c r="A15" s="357"/>
      <c r="B15" s="52"/>
      <c r="C15" s="52"/>
      <c r="E15" s="358"/>
    </row>
    <row r="16" spans="1:11" ht="18" hidden="1" customHeight="1" thickBot="1" x14ac:dyDescent="0.25">
      <c r="A16" s="562">
        <v>0</v>
      </c>
      <c r="B16" s="564"/>
      <c r="C16" s="53"/>
      <c r="D16" s="54" t="s">
        <v>146</v>
      </c>
      <c r="E16" s="55">
        <f>+E95+E172+E249+E326</f>
        <v>0</v>
      </c>
      <c r="F16" s="131"/>
    </row>
    <row r="17" spans="1:11" ht="12" hidden="1" customHeight="1" x14ac:dyDescent="0.2">
      <c r="A17" s="56"/>
      <c r="B17" s="279"/>
      <c r="C17" s="57"/>
      <c r="D17" s="58"/>
      <c r="E17" s="59"/>
    </row>
    <row r="18" spans="1:11" ht="12" hidden="1" customHeight="1" x14ac:dyDescent="0.2">
      <c r="A18" s="565" t="s">
        <v>231</v>
      </c>
      <c r="B18" s="567"/>
      <c r="C18" s="60"/>
      <c r="D18" s="61" t="s">
        <v>147</v>
      </c>
      <c r="E18" s="62" t="e">
        <f>SUM(E19:E93)</f>
        <v>#REF!</v>
      </c>
    </row>
    <row r="19" spans="1:11" ht="12" hidden="1" customHeight="1" x14ac:dyDescent="0.2">
      <c r="A19" s="63">
        <v>17</v>
      </c>
      <c r="B19" s="280">
        <v>101</v>
      </c>
      <c r="C19" s="65"/>
      <c r="D19" s="66" t="s">
        <v>148</v>
      </c>
      <c r="E19" s="67" t="e">
        <f>+#REF!-#REF!+#REF!</f>
        <v>#REF!</v>
      </c>
    </row>
    <row r="20" spans="1:11" ht="12" hidden="1" customHeight="1" x14ac:dyDescent="0.2">
      <c r="A20" s="63">
        <v>17</v>
      </c>
      <c r="B20" s="280">
        <v>102</v>
      </c>
      <c r="C20" s="65"/>
      <c r="D20" s="66" t="s">
        <v>149</v>
      </c>
      <c r="E20" s="67" t="e">
        <f>+#REF!-#REF!+#REF!</f>
        <v>#REF!</v>
      </c>
    </row>
    <row r="21" spans="1:11" ht="12" hidden="1" customHeight="1" x14ac:dyDescent="0.2">
      <c r="A21" s="63">
        <v>17</v>
      </c>
      <c r="B21" s="280">
        <v>103</v>
      </c>
      <c r="C21" s="65"/>
      <c r="D21" s="66" t="s">
        <v>150</v>
      </c>
      <c r="E21" s="67" t="e">
        <f>+#REF!-#REF!+#REF!</f>
        <v>#REF!</v>
      </c>
    </row>
    <row r="22" spans="1:11" ht="12" hidden="1" customHeight="1" x14ac:dyDescent="0.2">
      <c r="A22" s="63">
        <v>17</v>
      </c>
      <c r="B22" s="280">
        <v>104</v>
      </c>
      <c r="C22" s="65"/>
      <c r="D22" s="66" t="s">
        <v>151</v>
      </c>
      <c r="E22" s="67" t="e">
        <f>+#REF!-#REF!+#REF!</f>
        <v>#REF!</v>
      </c>
    </row>
    <row r="23" spans="1:11" ht="12" hidden="1" customHeight="1" x14ac:dyDescent="0.2">
      <c r="A23" s="63">
        <v>17</v>
      </c>
      <c r="B23" s="280">
        <v>105</v>
      </c>
      <c r="C23" s="65"/>
      <c r="D23" s="66" t="s">
        <v>152</v>
      </c>
      <c r="E23" s="67" t="e">
        <f>+#REF!-#REF!+#REF!</f>
        <v>#REF!</v>
      </c>
    </row>
    <row r="24" spans="1:11" ht="12" hidden="1" customHeight="1" x14ac:dyDescent="0.2">
      <c r="A24" s="63">
        <v>18</v>
      </c>
      <c r="B24" s="280">
        <v>101</v>
      </c>
      <c r="C24" s="65"/>
      <c r="D24" s="66" t="s">
        <v>148</v>
      </c>
      <c r="E24" s="67" t="e">
        <f>+#REF!-#REF!+#REF!</f>
        <v>#REF!</v>
      </c>
    </row>
    <row r="25" spans="1:11" ht="12" hidden="1" customHeight="1" x14ac:dyDescent="0.2">
      <c r="A25" s="63">
        <v>18</v>
      </c>
      <c r="B25" s="280">
        <v>102</v>
      </c>
      <c r="C25" s="65"/>
      <c r="D25" s="66" t="s">
        <v>149</v>
      </c>
      <c r="E25" s="67" t="e">
        <f>+#REF!-#REF!+#REF!</f>
        <v>#REF!</v>
      </c>
    </row>
    <row r="26" spans="1:11" ht="12" hidden="1" customHeight="1" x14ac:dyDescent="0.2">
      <c r="A26" s="63">
        <v>18</v>
      </c>
      <c r="B26" s="280">
        <v>103</v>
      </c>
      <c r="C26" s="65"/>
      <c r="D26" s="66" t="s">
        <v>150</v>
      </c>
      <c r="E26" s="67" t="e">
        <f>+#REF!-#REF!+#REF!</f>
        <v>#REF!</v>
      </c>
    </row>
    <row r="27" spans="1:11" ht="12" hidden="1" customHeight="1" x14ac:dyDescent="0.2">
      <c r="A27" s="63">
        <v>18</v>
      </c>
      <c r="B27" s="280">
        <v>104</v>
      </c>
      <c r="C27" s="65"/>
      <c r="D27" s="66" t="s">
        <v>151</v>
      </c>
      <c r="E27" s="67" t="e">
        <f>+#REF!-#REF!+#REF!</f>
        <v>#REF!</v>
      </c>
    </row>
    <row r="28" spans="1:11" ht="12" hidden="1" customHeight="1" x14ac:dyDescent="0.2">
      <c r="A28" s="63">
        <v>18</v>
      </c>
      <c r="B28" s="280">
        <v>105</v>
      </c>
      <c r="C28" s="65"/>
      <c r="D28" s="66" t="s">
        <v>152</v>
      </c>
      <c r="E28" s="67" t="e">
        <f>+#REF!-#REF!+#REF!</f>
        <v>#REF!</v>
      </c>
    </row>
    <row r="29" spans="1:11" ht="12" hidden="1" customHeight="1" x14ac:dyDescent="0.2">
      <c r="A29" s="63">
        <v>19</v>
      </c>
      <c r="B29" s="280">
        <v>101</v>
      </c>
      <c r="C29" s="65"/>
      <c r="D29" s="66" t="s">
        <v>148</v>
      </c>
      <c r="E29" s="67" t="e">
        <f>+#REF!-#REF!+#REF!</f>
        <v>#REF!</v>
      </c>
    </row>
    <row r="30" spans="1:11" s="130" customFormat="1" ht="12" hidden="1" customHeight="1" x14ac:dyDescent="0.2">
      <c r="A30" s="63">
        <v>19</v>
      </c>
      <c r="B30" s="280">
        <v>102</v>
      </c>
      <c r="C30" s="65"/>
      <c r="D30" s="66" t="s">
        <v>149</v>
      </c>
      <c r="E30" s="67" t="e">
        <f>+#REF!-#REF!+#REF!</f>
        <v>#REF!</v>
      </c>
      <c r="G30" s="75"/>
      <c r="H30" s="21"/>
      <c r="I30" s="21"/>
      <c r="J30" s="21"/>
      <c r="K30" s="21"/>
    </row>
    <row r="31" spans="1:11" s="130" customFormat="1" ht="12" hidden="1" customHeight="1" x14ac:dyDescent="0.2">
      <c r="A31" s="63">
        <v>19</v>
      </c>
      <c r="B31" s="280">
        <v>103</v>
      </c>
      <c r="C31" s="65"/>
      <c r="D31" s="66" t="s">
        <v>150</v>
      </c>
      <c r="E31" s="67" t="e">
        <f>+#REF!-#REF!+#REF!</f>
        <v>#REF!</v>
      </c>
      <c r="G31" s="75"/>
      <c r="H31" s="21"/>
      <c r="I31" s="21"/>
      <c r="J31" s="21"/>
      <c r="K31" s="21"/>
    </row>
    <row r="32" spans="1:11" s="130" customFormat="1" ht="12" hidden="1" customHeight="1" x14ac:dyDescent="0.2">
      <c r="A32" s="63">
        <v>19</v>
      </c>
      <c r="B32" s="280">
        <v>104</v>
      </c>
      <c r="C32" s="65"/>
      <c r="D32" s="66" t="s">
        <v>151</v>
      </c>
      <c r="E32" s="67" t="e">
        <f>+#REF!-#REF!+#REF!</f>
        <v>#REF!</v>
      </c>
      <c r="G32" s="75"/>
      <c r="H32" s="21"/>
      <c r="I32" s="21"/>
      <c r="J32" s="21"/>
      <c r="K32" s="21"/>
    </row>
    <row r="33" spans="1:11" s="130" customFormat="1" ht="12" hidden="1" customHeight="1" x14ac:dyDescent="0.2">
      <c r="A33" s="63">
        <v>19</v>
      </c>
      <c r="B33" s="280">
        <v>105</v>
      </c>
      <c r="C33" s="65"/>
      <c r="D33" s="66" t="s">
        <v>152</v>
      </c>
      <c r="E33" s="67" t="e">
        <f>+#REF!-#REF!+#REF!</f>
        <v>#REF!</v>
      </c>
      <c r="G33" s="75"/>
      <c r="H33" s="21"/>
      <c r="I33" s="21"/>
      <c r="J33" s="21"/>
      <c r="K33" s="21"/>
    </row>
    <row r="34" spans="1:11" s="130" customFormat="1" ht="12" hidden="1" customHeight="1" x14ac:dyDescent="0.2">
      <c r="A34" s="63">
        <v>20</v>
      </c>
      <c r="B34" s="280">
        <v>101</v>
      </c>
      <c r="C34" s="65"/>
      <c r="D34" s="66" t="s">
        <v>148</v>
      </c>
      <c r="E34" s="67" t="e">
        <f>+#REF!-#REF!+#REF!</f>
        <v>#REF!</v>
      </c>
      <c r="G34" s="75"/>
      <c r="H34" s="21"/>
      <c r="I34" s="21"/>
      <c r="J34" s="21"/>
      <c r="K34" s="21"/>
    </row>
    <row r="35" spans="1:11" s="130" customFormat="1" ht="12" hidden="1" customHeight="1" x14ac:dyDescent="0.2">
      <c r="A35" s="63">
        <v>20</v>
      </c>
      <c r="B35" s="280">
        <v>102</v>
      </c>
      <c r="C35" s="65"/>
      <c r="D35" s="66" t="s">
        <v>149</v>
      </c>
      <c r="E35" s="67" t="e">
        <f>+#REF!-#REF!+#REF!</f>
        <v>#REF!</v>
      </c>
      <c r="G35" s="75"/>
      <c r="H35" s="21"/>
      <c r="I35" s="21"/>
      <c r="J35" s="21"/>
      <c r="K35" s="21"/>
    </row>
    <row r="36" spans="1:11" s="130" customFormat="1" ht="12" hidden="1" customHeight="1" x14ac:dyDescent="0.2">
      <c r="A36" s="63">
        <v>20</v>
      </c>
      <c r="B36" s="280">
        <v>103</v>
      </c>
      <c r="C36" s="65"/>
      <c r="D36" s="66" t="s">
        <v>150</v>
      </c>
      <c r="E36" s="67" t="e">
        <f>+#REF!-#REF!+#REF!</f>
        <v>#REF!</v>
      </c>
      <c r="G36" s="75"/>
      <c r="H36" s="21"/>
      <c r="I36" s="21"/>
      <c r="J36" s="21"/>
      <c r="K36" s="21"/>
    </row>
    <row r="37" spans="1:11" s="130" customFormat="1" ht="12" hidden="1" customHeight="1" x14ac:dyDescent="0.2">
      <c r="A37" s="63">
        <v>20</v>
      </c>
      <c r="B37" s="280">
        <v>104</v>
      </c>
      <c r="C37" s="65"/>
      <c r="D37" s="66" t="s">
        <v>151</v>
      </c>
      <c r="E37" s="67" t="e">
        <f>+#REF!-#REF!+#REF!</f>
        <v>#REF!</v>
      </c>
      <c r="G37" s="75"/>
      <c r="H37" s="21"/>
      <c r="I37" s="21"/>
      <c r="J37" s="21"/>
      <c r="K37" s="21"/>
    </row>
    <row r="38" spans="1:11" s="130" customFormat="1" ht="12" hidden="1" customHeight="1" x14ac:dyDescent="0.2">
      <c r="A38" s="63">
        <v>20</v>
      </c>
      <c r="B38" s="280">
        <v>105</v>
      </c>
      <c r="C38" s="65"/>
      <c r="D38" s="66" t="s">
        <v>152</v>
      </c>
      <c r="E38" s="67" t="e">
        <f>+#REF!-#REF!+#REF!</f>
        <v>#REF!</v>
      </c>
      <c r="G38" s="75"/>
      <c r="H38" s="21"/>
      <c r="I38" s="21"/>
      <c r="J38" s="21"/>
      <c r="K38" s="21"/>
    </row>
    <row r="39" spans="1:11" s="130" customFormat="1" ht="12" hidden="1" customHeight="1" x14ac:dyDescent="0.2">
      <c r="A39" s="63">
        <v>21</v>
      </c>
      <c r="B39" s="280">
        <v>101</v>
      </c>
      <c r="C39" s="65"/>
      <c r="D39" s="66" t="s">
        <v>148</v>
      </c>
      <c r="E39" s="67" t="e">
        <f>+#REF!-#REF!+#REF!</f>
        <v>#REF!</v>
      </c>
      <c r="G39" s="75"/>
      <c r="H39" s="21"/>
      <c r="I39" s="21"/>
      <c r="J39" s="21"/>
      <c r="K39" s="21"/>
    </row>
    <row r="40" spans="1:11" s="130" customFormat="1" ht="12" hidden="1" customHeight="1" x14ac:dyDescent="0.2">
      <c r="A40" s="63">
        <v>21</v>
      </c>
      <c r="B40" s="280">
        <v>102</v>
      </c>
      <c r="C40" s="65"/>
      <c r="D40" s="66" t="s">
        <v>149</v>
      </c>
      <c r="E40" s="67" t="e">
        <f>+#REF!-#REF!+#REF!</f>
        <v>#REF!</v>
      </c>
      <c r="G40" s="75"/>
      <c r="H40" s="21"/>
      <c r="I40" s="21"/>
      <c r="J40" s="21"/>
      <c r="K40" s="21"/>
    </row>
    <row r="41" spans="1:11" s="130" customFormat="1" ht="12" hidden="1" customHeight="1" x14ac:dyDescent="0.2">
      <c r="A41" s="63">
        <v>21</v>
      </c>
      <c r="B41" s="280"/>
      <c r="C41" s="65"/>
      <c r="D41" s="66" t="s">
        <v>150</v>
      </c>
      <c r="E41" s="67" t="e">
        <f>+#REF!-#REF!+#REF!</f>
        <v>#REF!</v>
      </c>
      <c r="G41" s="75"/>
      <c r="H41" s="21"/>
      <c r="I41" s="21"/>
      <c r="J41" s="21"/>
      <c r="K41" s="21"/>
    </row>
    <row r="42" spans="1:11" s="130" customFormat="1" ht="12" hidden="1" customHeight="1" x14ac:dyDescent="0.2">
      <c r="A42" s="63">
        <v>21</v>
      </c>
      <c r="B42" s="280">
        <v>104</v>
      </c>
      <c r="C42" s="65"/>
      <c r="D42" s="66" t="s">
        <v>151</v>
      </c>
      <c r="E42" s="67" t="e">
        <f>+#REF!-#REF!+#REF!</f>
        <v>#REF!</v>
      </c>
      <c r="G42" s="75"/>
      <c r="H42" s="21"/>
      <c r="I42" s="21"/>
      <c r="J42" s="21"/>
      <c r="K42" s="21"/>
    </row>
    <row r="43" spans="1:11" s="130" customFormat="1" ht="12" hidden="1" customHeight="1" x14ac:dyDescent="0.2">
      <c r="A43" s="63">
        <v>21</v>
      </c>
      <c r="B43" s="280">
        <v>105</v>
      </c>
      <c r="C43" s="65"/>
      <c r="D43" s="66" t="s">
        <v>152</v>
      </c>
      <c r="E43" s="67" t="e">
        <f>+#REF!-#REF!+#REF!</f>
        <v>#REF!</v>
      </c>
      <c r="G43" s="75"/>
      <c r="H43" s="21"/>
      <c r="I43" s="21"/>
      <c r="J43" s="21"/>
      <c r="K43" s="21"/>
    </row>
    <row r="44" spans="1:11" s="130" customFormat="1" ht="12" hidden="1" customHeight="1" x14ac:dyDescent="0.2">
      <c r="A44" s="63">
        <v>22</v>
      </c>
      <c r="B44" s="280">
        <v>101</v>
      </c>
      <c r="C44" s="65"/>
      <c r="D44" s="66" t="s">
        <v>148</v>
      </c>
      <c r="E44" s="67" t="e">
        <f>+#REF!-#REF!+#REF!</f>
        <v>#REF!</v>
      </c>
      <c r="G44" s="75"/>
      <c r="H44" s="21"/>
      <c r="I44" s="21"/>
      <c r="J44" s="21"/>
      <c r="K44" s="21"/>
    </row>
    <row r="45" spans="1:11" s="130" customFormat="1" ht="12" hidden="1" customHeight="1" x14ac:dyDescent="0.2">
      <c r="A45" s="63">
        <v>22</v>
      </c>
      <c r="B45" s="280">
        <v>102</v>
      </c>
      <c r="C45" s="65"/>
      <c r="D45" s="66" t="s">
        <v>149</v>
      </c>
      <c r="E45" s="67" t="e">
        <f>+#REF!-#REF!+#REF!</f>
        <v>#REF!</v>
      </c>
      <c r="G45" s="75"/>
      <c r="H45" s="21"/>
      <c r="I45" s="21"/>
      <c r="J45" s="21"/>
      <c r="K45" s="21"/>
    </row>
    <row r="46" spans="1:11" s="130" customFormat="1" ht="12" hidden="1" customHeight="1" x14ac:dyDescent="0.2">
      <c r="A46" s="63">
        <v>22</v>
      </c>
      <c r="B46" s="280">
        <v>103</v>
      </c>
      <c r="C46" s="65"/>
      <c r="D46" s="66" t="s">
        <v>150</v>
      </c>
      <c r="E46" s="67" t="e">
        <f>+#REF!-#REF!+#REF!</f>
        <v>#REF!</v>
      </c>
      <c r="G46" s="75"/>
      <c r="H46" s="21"/>
      <c r="I46" s="21"/>
      <c r="J46" s="21"/>
      <c r="K46" s="21"/>
    </row>
    <row r="47" spans="1:11" s="130" customFormat="1" ht="12" hidden="1" customHeight="1" x14ac:dyDescent="0.2">
      <c r="A47" s="63">
        <v>22</v>
      </c>
      <c r="B47" s="280">
        <v>104</v>
      </c>
      <c r="C47" s="65"/>
      <c r="D47" s="66" t="s">
        <v>151</v>
      </c>
      <c r="E47" s="67" t="e">
        <f>+#REF!-#REF!+#REF!</f>
        <v>#REF!</v>
      </c>
      <c r="G47" s="75"/>
      <c r="H47" s="21"/>
      <c r="I47" s="21"/>
      <c r="J47" s="21"/>
      <c r="K47" s="21"/>
    </row>
    <row r="48" spans="1:11" s="130" customFormat="1" ht="12" hidden="1" customHeight="1" x14ac:dyDescent="0.2">
      <c r="A48" s="63">
        <v>22</v>
      </c>
      <c r="B48" s="280">
        <v>105</v>
      </c>
      <c r="C48" s="65"/>
      <c r="D48" s="66" t="s">
        <v>152</v>
      </c>
      <c r="E48" s="67" t="e">
        <f>+#REF!-#REF!+#REF!</f>
        <v>#REF!</v>
      </c>
      <c r="G48" s="75"/>
      <c r="H48" s="21"/>
      <c r="I48" s="21"/>
      <c r="J48" s="21"/>
      <c r="K48" s="21"/>
    </row>
    <row r="49" spans="1:11" s="130" customFormat="1" ht="12" hidden="1" customHeight="1" x14ac:dyDescent="0.2">
      <c r="A49" s="63">
        <v>23</v>
      </c>
      <c r="B49" s="280">
        <v>101</v>
      </c>
      <c r="C49" s="65"/>
      <c r="D49" s="66" t="s">
        <v>148</v>
      </c>
      <c r="E49" s="67" t="e">
        <f>+#REF!-#REF!+#REF!</f>
        <v>#REF!</v>
      </c>
      <c r="G49" s="75"/>
      <c r="H49" s="21"/>
      <c r="I49" s="21"/>
      <c r="J49" s="21"/>
      <c r="K49" s="21"/>
    </row>
    <row r="50" spans="1:11" s="130" customFormat="1" ht="12" hidden="1" customHeight="1" x14ac:dyDescent="0.2">
      <c r="A50" s="63">
        <v>23</v>
      </c>
      <c r="B50" s="280">
        <v>102</v>
      </c>
      <c r="C50" s="65"/>
      <c r="D50" s="66" t="s">
        <v>149</v>
      </c>
      <c r="E50" s="67" t="e">
        <f>+#REF!-#REF!+#REF!</f>
        <v>#REF!</v>
      </c>
      <c r="G50" s="75"/>
      <c r="H50" s="21"/>
      <c r="I50" s="21"/>
      <c r="J50" s="21"/>
      <c r="K50" s="21"/>
    </row>
    <row r="51" spans="1:11" s="130" customFormat="1" ht="12" hidden="1" customHeight="1" x14ac:dyDescent="0.2">
      <c r="A51" s="63">
        <v>23</v>
      </c>
      <c r="B51" s="280">
        <v>103</v>
      </c>
      <c r="C51" s="65"/>
      <c r="D51" s="66" t="s">
        <v>150</v>
      </c>
      <c r="E51" s="67" t="e">
        <f>+#REF!-#REF!+#REF!</f>
        <v>#REF!</v>
      </c>
      <c r="G51" s="75"/>
      <c r="H51" s="21"/>
      <c r="I51" s="21"/>
      <c r="J51" s="21"/>
      <c r="K51" s="21"/>
    </row>
    <row r="52" spans="1:11" s="130" customFormat="1" ht="12" hidden="1" customHeight="1" x14ac:dyDescent="0.2">
      <c r="A52" s="63">
        <v>23</v>
      </c>
      <c r="B52" s="280">
        <v>104</v>
      </c>
      <c r="C52" s="65"/>
      <c r="D52" s="66" t="s">
        <v>151</v>
      </c>
      <c r="E52" s="67" t="e">
        <f>+#REF!-#REF!+#REF!</f>
        <v>#REF!</v>
      </c>
      <c r="G52" s="75"/>
      <c r="H52" s="21"/>
      <c r="I52" s="21"/>
      <c r="J52" s="21"/>
      <c r="K52" s="21"/>
    </row>
    <row r="53" spans="1:11" s="130" customFormat="1" ht="12" hidden="1" customHeight="1" x14ac:dyDescent="0.2">
      <c r="A53" s="63">
        <v>23</v>
      </c>
      <c r="B53" s="280">
        <v>105</v>
      </c>
      <c r="C53" s="65"/>
      <c r="D53" s="66" t="s">
        <v>152</v>
      </c>
      <c r="E53" s="67" t="e">
        <f>+#REF!-#REF!+#REF!</f>
        <v>#REF!</v>
      </c>
      <c r="G53" s="75"/>
      <c r="H53" s="21"/>
      <c r="I53" s="21"/>
      <c r="J53" s="21"/>
      <c r="K53" s="21"/>
    </row>
    <row r="54" spans="1:11" s="130" customFormat="1" ht="12" hidden="1" customHeight="1" x14ac:dyDescent="0.2">
      <c r="A54" s="63">
        <v>24</v>
      </c>
      <c r="B54" s="280">
        <v>101</v>
      </c>
      <c r="C54" s="65"/>
      <c r="D54" s="66" t="s">
        <v>148</v>
      </c>
      <c r="E54" s="67" t="e">
        <f>+#REF!-#REF!+#REF!</f>
        <v>#REF!</v>
      </c>
      <c r="G54" s="75"/>
      <c r="H54" s="21"/>
      <c r="I54" s="21"/>
      <c r="J54" s="21"/>
      <c r="K54" s="21"/>
    </row>
    <row r="55" spans="1:11" s="130" customFormat="1" ht="12" hidden="1" customHeight="1" x14ac:dyDescent="0.2">
      <c r="A55" s="63">
        <v>24</v>
      </c>
      <c r="B55" s="280">
        <v>102</v>
      </c>
      <c r="C55" s="65"/>
      <c r="D55" s="66" t="s">
        <v>149</v>
      </c>
      <c r="E55" s="67" t="e">
        <f>+#REF!-#REF!+#REF!</f>
        <v>#REF!</v>
      </c>
      <c r="G55" s="75"/>
      <c r="H55" s="21"/>
      <c r="I55" s="21"/>
      <c r="J55" s="21"/>
      <c r="K55" s="21"/>
    </row>
    <row r="56" spans="1:11" s="130" customFormat="1" ht="12" hidden="1" customHeight="1" x14ac:dyDescent="0.2">
      <c r="A56" s="63">
        <v>24</v>
      </c>
      <c r="B56" s="280">
        <v>103</v>
      </c>
      <c r="C56" s="65"/>
      <c r="D56" s="66" t="s">
        <v>150</v>
      </c>
      <c r="E56" s="67" t="e">
        <f>+#REF!-#REF!+#REF!</f>
        <v>#REF!</v>
      </c>
      <c r="G56" s="75"/>
      <c r="H56" s="21"/>
      <c r="I56" s="21"/>
      <c r="J56" s="21"/>
      <c r="K56" s="21"/>
    </row>
    <row r="57" spans="1:11" s="130" customFormat="1" ht="12" hidden="1" customHeight="1" x14ac:dyDescent="0.2">
      <c r="A57" s="63">
        <v>24</v>
      </c>
      <c r="B57" s="280">
        <v>104</v>
      </c>
      <c r="C57" s="65"/>
      <c r="D57" s="66" t="s">
        <v>151</v>
      </c>
      <c r="E57" s="67" t="e">
        <f>+#REF!-#REF!+#REF!</f>
        <v>#REF!</v>
      </c>
      <c r="G57" s="75"/>
      <c r="H57" s="21"/>
      <c r="I57" s="21"/>
      <c r="J57" s="21"/>
      <c r="K57" s="21"/>
    </row>
    <row r="58" spans="1:11" s="130" customFormat="1" ht="12" hidden="1" customHeight="1" x14ac:dyDescent="0.2">
      <c r="A58" s="63">
        <v>24</v>
      </c>
      <c r="B58" s="280">
        <v>105</v>
      </c>
      <c r="C58" s="65"/>
      <c r="D58" s="66" t="s">
        <v>152</v>
      </c>
      <c r="E58" s="67" t="e">
        <f>+#REF!-#REF!+#REF!</f>
        <v>#REF!</v>
      </c>
      <c r="G58" s="75"/>
      <c r="H58" s="21"/>
      <c r="I58" s="21"/>
      <c r="J58" s="21"/>
      <c r="K58" s="21"/>
    </row>
    <row r="59" spans="1:11" s="130" customFormat="1" ht="12" hidden="1" customHeight="1" x14ac:dyDescent="0.2">
      <c r="A59" s="63">
        <v>43</v>
      </c>
      <c r="B59" s="280">
        <v>101</v>
      </c>
      <c r="C59" s="65"/>
      <c r="D59" s="66" t="s">
        <v>148</v>
      </c>
      <c r="E59" s="67" t="e">
        <f>+#REF!-#REF!+#REF!</f>
        <v>#REF!</v>
      </c>
      <c r="G59" s="75"/>
      <c r="H59" s="21"/>
      <c r="I59" s="21"/>
      <c r="J59" s="21"/>
      <c r="K59" s="21"/>
    </row>
    <row r="60" spans="1:11" s="130" customFormat="1" ht="12" hidden="1" customHeight="1" x14ac:dyDescent="0.2">
      <c r="A60" s="63">
        <v>43</v>
      </c>
      <c r="B60" s="280">
        <v>102</v>
      </c>
      <c r="C60" s="65"/>
      <c r="D60" s="66" t="s">
        <v>149</v>
      </c>
      <c r="E60" s="67" t="e">
        <f>+#REF!-#REF!+#REF!</f>
        <v>#REF!</v>
      </c>
      <c r="G60" s="75"/>
      <c r="H60" s="21"/>
      <c r="I60" s="21"/>
      <c r="J60" s="21"/>
      <c r="K60" s="21"/>
    </row>
    <row r="61" spans="1:11" s="130" customFormat="1" ht="12" hidden="1" customHeight="1" x14ac:dyDescent="0.2">
      <c r="A61" s="63">
        <v>43</v>
      </c>
      <c r="B61" s="280">
        <v>103</v>
      </c>
      <c r="C61" s="65"/>
      <c r="D61" s="66" t="s">
        <v>150</v>
      </c>
      <c r="E61" s="67" t="e">
        <f>+#REF!-#REF!+#REF!</f>
        <v>#REF!</v>
      </c>
      <c r="G61" s="75"/>
      <c r="H61" s="21"/>
      <c r="I61" s="21"/>
      <c r="J61" s="21"/>
      <c r="K61" s="21"/>
    </row>
    <row r="62" spans="1:11" s="130" customFormat="1" ht="12" hidden="1" customHeight="1" x14ac:dyDescent="0.2">
      <c r="A62" s="63">
        <v>43</v>
      </c>
      <c r="B62" s="280">
        <v>104</v>
      </c>
      <c r="C62" s="65"/>
      <c r="D62" s="66" t="s">
        <v>151</v>
      </c>
      <c r="E62" s="67" t="e">
        <f>+#REF!-#REF!+#REF!</f>
        <v>#REF!</v>
      </c>
      <c r="G62" s="75"/>
      <c r="H62" s="21"/>
      <c r="I62" s="21"/>
      <c r="J62" s="21"/>
      <c r="K62" s="21"/>
    </row>
    <row r="63" spans="1:11" s="130" customFormat="1" ht="12" hidden="1" customHeight="1" x14ac:dyDescent="0.2">
      <c r="A63" s="63">
        <v>43</v>
      </c>
      <c r="B63" s="280">
        <v>105</v>
      </c>
      <c r="C63" s="65"/>
      <c r="D63" s="66" t="s">
        <v>152</v>
      </c>
      <c r="E63" s="67" t="e">
        <f>+#REF!-#REF!+#REF!</f>
        <v>#REF!</v>
      </c>
      <c r="G63" s="75"/>
      <c r="H63" s="21"/>
      <c r="I63" s="21"/>
      <c r="J63" s="21"/>
      <c r="K63" s="21"/>
    </row>
    <row r="64" spans="1:11" s="130" customFormat="1" ht="12" hidden="1" customHeight="1" x14ac:dyDescent="0.2">
      <c r="A64" s="63">
        <v>44</v>
      </c>
      <c r="B64" s="280">
        <v>101</v>
      </c>
      <c r="C64" s="65"/>
      <c r="D64" s="66" t="s">
        <v>148</v>
      </c>
      <c r="E64" s="67" t="e">
        <f>+#REF!-#REF!+#REF!</f>
        <v>#REF!</v>
      </c>
      <c r="G64" s="75"/>
      <c r="H64" s="21"/>
      <c r="I64" s="21"/>
      <c r="J64" s="21"/>
      <c r="K64" s="21"/>
    </row>
    <row r="65" spans="1:11" s="130" customFormat="1" ht="12" hidden="1" customHeight="1" x14ac:dyDescent="0.2">
      <c r="A65" s="63">
        <v>44</v>
      </c>
      <c r="B65" s="280">
        <v>102</v>
      </c>
      <c r="C65" s="65"/>
      <c r="D65" s="66" t="s">
        <v>149</v>
      </c>
      <c r="E65" s="67" t="e">
        <f>+#REF!-#REF!+#REF!</f>
        <v>#REF!</v>
      </c>
      <c r="G65" s="75"/>
      <c r="H65" s="21"/>
      <c r="I65" s="21"/>
      <c r="J65" s="21"/>
      <c r="K65" s="21"/>
    </row>
    <row r="66" spans="1:11" s="130" customFormat="1" ht="12" hidden="1" customHeight="1" x14ac:dyDescent="0.2">
      <c r="A66" s="63">
        <v>44</v>
      </c>
      <c r="B66" s="280">
        <v>103</v>
      </c>
      <c r="C66" s="65"/>
      <c r="D66" s="66" t="s">
        <v>150</v>
      </c>
      <c r="E66" s="67" t="e">
        <f>+#REF!-#REF!+#REF!</f>
        <v>#REF!</v>
      </c>
      <c r="G66" s="75"/>
      <c r="H66" s="21"/>
      <c r="I66" s="21"/>
      <c r="J66" s="21"/>
      <c r="K66" s="21"/>
    </row>
    <row r="67" spans="1:11" s="130" customFormat="1" ht="12" hidden="1" customHeight="1" x14ac:dyDescent="0.2">
      <c r="A67" s="63">
        <v>44</v>
      </c>
      <c r="B67" s="280">
        <v>104</v>
      </c>
      <c r="C67" s="65"/>
      <c r="D67" s="66" t="s">
        <v>151</v>
      </c>
      <c r="E67" s="67" t="e">
        <f>+#REF!-#REF!+#REF!</f>
        <v>#REF!</v>
      </c>
      <c r="G67" s="75"/>
      <c r="H67" s="21"/>
      <c r="I67" s="21"/>
      <c r="J67" s="21"/>
      <c r="K67" s="21"/>
    </row>
    <row r="68" spans="1:11" s="130" customFormat="1" ht="12" hidden="1" customHeight="1" x14ac:dyDescent="0.2">
      <c r="A68" s="63">
        <v>44</v>
      </c>
      <c r="B68" s="280">
        <v>105</v>
      </c>
      <c r="C68" s="65"/>
      <c r="D68" s="66" t="s">
        <v>152</v>
      </c>
      <c r="E68" s="67" t="e">
        <f>+#REF!-#REF!+#REF!</f>
        <v>#REF!</v>
      </c>
      <c r="G68" s="75"/>
      <c r="H68" s="21"/>
      <c r="I68" s="21"/>
      <c r="J68" s="21"/>
      <c r="K68" s="21"/>
    </row>
    <row r="69" spans="1:11" s="130" customFormat="1" ht="12" hidden="1" customHeight="1" x14ac:dyDescent="0.2">
      <c r="A69" s="63">
        <v>45</v>
      </c>
      <c r="B69" s="280">
        <v>101</v>
      </c>
      <c r="C69" s="65"/>
      <c r="D69" s="66" t="s">
        <v>148</v>
      </c>
      <c r="E69" s="67" t="e">
        <f>+#REF!-#REF!+#REF!</f>
        <v>#REF!</v>
      </c>
      <c r="G69" s="75"/>
      <c r="H69" s="21"/>
      <c r="I69" s="21"/>
      <c r="J69" s="21"/>
      <c r="K69" s="21"/>
    </row>
    <row r="70" spans="1:11" s="130" customFormat="1" ht="12" hidden="1" customHeight="1" x14ac:dyDescent="0.2">
      <c r="A70" s="63">
        <v>45</v>
      </c>
      <c r="B70" s="280">
        <v>102</v>
      </c>
      <c r="C70" s="65"/>
      <c r="D70" s="66" t="s">
        <v>149</v>
      </c>
      <c r="E70" s="67" t="e">
        <f>+#REF!-#REF!+#REF!</f>
        <v>#REF!</v>
      </c>
      <c r="G70" s="75"/>
      <c r="H70" s="21"/>
      <c r="I70" s="21"/>
      <c r="J70" s="21"/>
      <c r="K70" s="21"/>
    </row>
    <row r="71" spans="1:11" s="130" customFormat="1" ht="12" hidden="1" customHeight="1" x14ac:dyDescent="0.2">
      <c r="A71" s="63">
        <v>45</v>
      </c>
      <c r="B71" s="280">
        <v>103</v>
      </c>
      <c r="C71" s="65"/>
      <c r="D71" s="66" t="s">
        <v>150</v>
      </c>
      <c r="E71" s="67" t="e">
        <f>+#REF!-#REF!+#REF!</f>
        <v>#REF!</v>
      </c>
      <c r="G71" s="75"/>
      <c r="H71" s="21"/>
      <c r="I71" s="21"/>
      <c r="J71" s="21"/>
      <c r="K71" s="21"/>
    </row>
    <row r="72" spans="1:11" s="130" customFormat="1" ht="12" hidden="1" customHeight="1" x14ac:dyDescent="0.2">
      <c r="A72" s="63">
        <v>45</v>
      </c>
      <c r="B72" s="280">
        <v>104</v>
      </c>
      <c r="C72" s="65"/>
      <c r="D72" s="66" t="s">
        <v>151</v>
      </c>
      <c r="E72" s="67" t="e">
        <f>+#REF!-#REF!+#REF!</f>
        <v>#REF!</v>
      </c>
      <c r="G72" s="75"/>
      <c r="H72" s="21"/>
      <c r="I72" s="21"/>
      <c r="J72" s="21"/>
      <c r="K72" s="21"/>
    </row>
    <row r="73" spans="1:11" s="130" customFormat="1" ht="12" hidden="1" customHeight="1" x14ac:dyDescent="0.2">
      <c r="A73" s="63">
        <v>45</v>
      </c>
      <c r="B73" s="280">
        <v>105</v>
      </c>
      <c r="C73" s="65"/>
      <c r="D73" s="66" t="s">
        <v>152</v>
      </c>
      <c r="E73" s="67" t="e">
        <f>+#REF!-#REF!+#REF!</f>
        <v>#REF!</v>
      </c>
      <c r="G73" s="75"/>
      <c r="H73" s="21"/>
      <c r="I73" s="21"/>
      <c r="J73" s="21"/>
      <c r="K73" s="21"/>
    </row>
    <row r="74" spans="1:11" s="130" customFormat="1" ht="12" hidden="1" customHeight="1" x14ac:dyDescent="0.2">
      <c r="A74" s="63">
        <v>46</v>
      </c>
      <c r="B74" s="280">
        <v>101</v>
      </c>
      <c r="C74" s="65"/>
      <c r="D74" s="66" t="s">
        <v>148</v>
      </c>
      <c r="E74" s="67" t="e">
        <f>+#REF!-#REF!+#REF!</f>
        <v>#REF!</v>
      </c>
      <c r="G74" s="75"/>
      <c r="H74" s="21"/>
      <c r="I74" s="21"/>
      <c r="J74" s="21"/>
      <c r="K74" s="21"/>
    </row>
    <row r="75" spans="1:11" s="130" customFormat="1" ht="12" hidden="1" customHeight="1" x14ac:dyDescent="0.2">
      <c r="A75" s="63">
        <v>46</v>
      </c>
      <c r="B75" s="280">
        <v>102</v>
      </c>
      <c r="C75" s="65"/>
      <c r="D75" s="66" t="s">
        <v>149</v>
      </c>
      <c r="E75" s="67" t="e">
        <f>+#REF!-#REF!+#REF!</f>
        <v>#REF!</v>
      </c>
      <c r="G75" s="75"/>
      <c r="H75" s="21"/>
      <c r="I75" s="21"/>
      <c r="J75" s="21"/>
      <c r="K75" s="21"/>
    </row>
    <row r="76" spans="1:11" s="130" customFormat="1" ht="12" hidden="1" customHeight="1" x14ac:dyDescent="0.2">
      <c r="A76" s="63">
        <v>46</v>
      </c>
      <c r="B76" s="280">
        <v>103</v>
      </c>
      <c r="C76" s="65"/>
      <c r="D76" s="66" t="s">
        <v>150</v>
      </c>
      <c r="E76" s="67" t="e">
        <f>+#REF!-#REF!+#REF!</f>
        <v>#REF!</v>
      </c>
      <c r="G76" s="75"/>
      <c r="H76" s="21"/>
      <c r="I76" s="21"/>
      <c r="J76" s="21"/>
      <c r="K76" s="21"/>
    </row>
    <row r="77" spans="1:11" s="130" customFormat="1" ht="12" hidden="1" customHeight="1" x14ac:dyDescent="0.2">
      <c r="A77" s="63">
        <v>46</v>
      </c>
      <c r="B77" s="280">
        <v>104</v>
      </c>
      <c r="C77" s="65"/>
      <c r="D77" s="66" t="s">
        <v>151</v>
      </c>
      <c r="E77" s="67" t="e">
        <f>+#REF!-#REF!+#REF!</f>
        <v>#REF!</v>
      </c>
      <c r="G77" s="75"/>
      <c r="H77" s="21"/>
      <c r="I77" s="21"/>
      <c r="J77" s="21"/>
      <c r="K77" s="21"/>
    </row>
    <row r="78" spans="1:11" s="130" customFormat="1" ht="12" hidden="1" customHeight="1" x14ac:dyDescent="0.2">
      <c r="A78" s="63">
        <v>46</v>
      </c>
      <c r="B78" s="280">
        <v>105</v>
      </c>
      <c r="C78" s="65"/>
      <c r="D78" s="66" t="s">
        <v>152</v>
      </c>
      <c r="E78" s="67" t="e">
        <f>+#REF!-#REF!+#REF!</f>
        <v>#REF!</v>
      </c>
      <c r="G78" s="75"/>
      <c r="H78" s="21"/>
      <c r="I78" s="21"/>
      <c r="J78" s="21"/>
      <c r="K78" s="21"/>
    </row>
    <row r="79" spans="1:11" s="130" customFormat="1" ht="12" hidden="1" customHeight="1" x14ac:dyDescent="0.2">
      <c r="A79" s="63">
        <v>31</v>
      </c>
      <c r="B79" s="280">
        <v>101</v>
      </c>
      <c r="C79" s="65"/>
      <c r="D79" s="66" t="s">
        <v>148</v>
      </c>
      <c r="E79" s="67" t="e">
        <f>+#REF!-#REF!+#REF!</f>
        <v>#REF!</v>
      </c>
      <c r="G79" s="75"/>
      <c r="H79" s="21"/>
      <c r="I79" s="21"/>
      <c r="J79" s="21"/>
      <c r="K79" s="21"/>
    </row>
    <row r="80" spans="1:11" s="130" customFormat="1" ht="12" hidden="1" customHeight="1" x14ac:dyDescent="0.2">
      <c r="A80" s="63">
        <v>31</v>
      </c>
      <c r="B80" s="280">
        <v>102</v>
      </c>
      <c r="C80" s="65"/>
      <c r="D80" s="66" t="s">
        <v>149</v>
      </c>
      <c r="E80" s="67" t="e">
        <f>+#REF!-#REF!+#REF!</f>
        <v>#REF!</v>
      </c>
      <c r="G80" s="75"/>
      <c r="H80" s="21"/>
      <c r="I80" s="21"/>
      <c r="J80" s="21"/>
      <c r="K80" s="21"/>
    </row>
    <row r="81" spans="1:11" s="130" customFormat="1" ht="12" hidden="1" customHeight="1" x14ac:dyDescent="0.2">
      <c r="A81" s="63">
        <v>31</v>
      </c>
      <c r="B81" s="280">
        <v>103</v>
      </c>
      <c r="C81" s="65"/>
      <c r="D81" s="66" t="s">
        <v>150</v>
      </c>
      <c r="E81" s="67" t="e">
        <f>+#REF!-#REF!+#REF!</f>
        <v>#REF!</v>
      </c>
      <c r="G81" s="75"/>
      <c r="H81" s="21"/>
      <c r="I81" s="21"/>
      <c r="J81" s="21"/>
      <c r="K81" s="21"/>
    </row>
    <row r="82" spans="1:11" s="130" customFormat="1" ht="12" hidden="1" customHeight="1" x14ac:dyDescent="0.2">
      <c r="A82" s="63">
        <v>31</v>
      </c>
      <c r="B82" s="280">
        <v>104</v>
      </c>
      <c r="C82" s="65"/>
      <c r="D82" s="66" t="s">
        <v>151</v>
      </c>
      <c r="E82" s="67" t="e">
        <f>+#REF!-#REF!+#REF!</f>
        <v>#REF!</v>
      </c>
      <c r="G82" s="75"/>
      <c r="H82" s="21"/>
      <c r="I82" s="21"/>
      <c r="J82" s="21"/>
      <c r="K82" s="21"/>
    </row>
    <row r="83" spans="1:11" s="130" customFormat="1" ht="12" hidden="1" customHeight="1" x14ac:dyDescent="0.2">
      <c r="A83" s="63">
        <v>31</v>
      </c>
      <c r="B83" s="280">
        <v>105</v>
      </c>
      <c r="C83" s="65"/>
      <c r="D83" s="66" t="s">
        <v>152</v>
      </c>
      <c r="E83" s="67" t="e">
        <f>+#REF!-#REF!+#REF!</f>
        <v>#REF!</v>
      </c>
      <c r="G83" s="75"/>
      <c r="H83" s="21"/>
      <c r="I83" s="21"/>
      <c r="J83" s="21"/>
      <c r="K83" s="21"/>
    </row>
    <row r="84" spans="1:11" s="130" customFormat="1" ht="12" hidden="1" customHeight="1" x14ac:dyDescent="0.2">
      <c r="A84" s="63">
        <v>36</v>
      </c>
      <c r="B84" s="280">
        <v>101</v>
      </c>
      <c r="C84" s="65"/>
      <c r="D84" s="66" t="s">
        <v>148</v>
      </c>
      <c r="E84" s="67" t="e">
        <f>+#REF!-#REF!+#REF!</f>
        <v>#REF!</v>
      </c>
      <c r="G84" s="75"/>
      <c r="H84" s="21"/>
      <c r="I84" s="21"/>
      <c r="J84" s="21"/>
      <c r="K84" s="21"/>
    </row>
    <row r="85" spans="1:11" s="130" customFormat="1" ht="12" hidden="1" customHeight="1" x14ac:dyDescent="0.2">
      <c r="A85" s="63">
        <v>36</v>
      </c>
      <c r="B85" s="280">
        <v>102</v>
      </c>
      <c r="C85" s="65"/>
      <c r="D85" s="66" t="s">
        <v>149</v>
      </c>
      <c r="E85" s="67" t="e">
        <f>+#REF!-#REF!+#REF!</f>
        <v>#REF!</v>
      </c>
      <c r="G85" s="75"/>
      <c r="H85" s="21"/>
      <c r="I85" s="21"/>
      <c r="J85" s="21"/>
      <c r="K85" s="21"/>
    </row>
    <row r="86" spans="1:11" s="130" customFormat="1" ht="12" hidden="1" customHeight="1" x14ac:dyDescent="0.2">
      <c r="A86" s="63">
        <v>36</v>
      </c>
      <c r="B86" s="280">
        <v>103</v>
      </c>
      <c r="C86" s="65"/>
      <c r="D86" s="66" t="s">
        <v>150</v>
      </c>
      <c r="E86" s="67" t="e">
        <f>+#REF!-#REF!+#REF!</f>
        <v>#REF!</v>
      </c>
      <c r="G86" s="75"/>
      <c r="H86" s="21"/>
      <c r="I86" s="21"/>
      <c r="J86" s="21"/>
      <c r="K86" s="21"/>
    </row>
    <row r="87" spans="1:11" s="130" customFormat="1" ht="12" hidden="1" customHeight="1" x14ac:dyDescent="0.2">
      <c r="A87" s="63">
        <v>36</v>
      </c>
      <c r="B87" s="280">
        <v>104</v>
      </c>
      <c r="C87" s="65"/>
      <c r="D87" s="66" t="s">
        <v>151</v>
      </c>
      <c r="E87" s="67" t="e">
        <f>+#REF!-#REF!+#REF!</f>
        <v>#REF!</v>
      </c>
      <c r="G87" s="75"/>
      <c r="H87" s="21"/>
      <c r="I87" s="21"/>
      <c r="J87" s="21"/>
      <c r="K87" s="21"/>
    </row>
    <row r="88" spans="1:11" s="130" customFormat="1" ht="12" hidden="1" customHeight="1" x14ac:dyDescent="0.2">
      <c r="A88" s="63">
        <v>36</v>
      </c>
      <c r="B88" s="280">
        <v>105</v>
      </c>
      <c r="C88" s="65"/>
      <c r="D88" s="66" t="s">
        <v>152</v>
      </c>
      <c r="E88" s="67" t="e">
        <f>+#REF!-#REF!+#REF!</f>
        <v>#REF!</v>
      </c>
      <c r="G88" s="75"/>
      <c r="H88" s="21"/>
      <c r="I88" s="21"/>
      <c r="J88" s="21"/>
      <c r="K88" s="21"/>
    </row>
    <row r="89" spans="1:11" s="130" customFormat="1" ht="12" hidden="1" customHeight="1" x14ac:dyDescent="0.2">
      <c r="A89" s="63">
        <v>42</v>
      </c>
      <c r="B89" s="280">
        <v>101</v>
      </c>
      <c r="C89" s="65"/>
      <c r="D89" s="66" t="s">
        <v>148</v>
      </c>
      <c r="E89" s="67" t="e">
        <f>+#REF!-#REF!+#REF!</f>
        <v>#REF!</v>
      </c>
      <c r="G89" s="75"/>
      <c r="H89" s="21"/>
      <c r="I89" s="21"/>
      <c r="J89" s="21"/>
      <c r="K89" s="21"/>
    </row>
    <row r="90" spans="1:11" s="130" customFormat="1" ht="12" hidden="1" customHeight="1" x14ac:dyDescent="0.2">
      <c r="A90" s="63">
        <v>42</v>
      </c>
      <c r="B90" s="280">
        <v>102</v>
      </c>
      <c r="C90" s="65"/>
      <c r="D90" s="66" t="s">
        <v>149</v>
      </c>
      <c r="E90" s="67" t="e">
        <f>+#REF!-#REF!+#REF!</f>
        <v>#REF!</v>
      </c>
      <c r="G90" s="75"/>
      <c r="H90" s="21"/>
      <c r="I90" s="21"/>
      <c r="J90" s="21"/>
      <c r="K90" s="21"/>
    </row>
    <row r="91" spans="1:11" s="130" customFormat="1" ht="12" hidden="1" customHeight="1" x14ac:dyDescent="0.2">
      <c r="A91" s="63">
        <v>42</v>
      </c>
      <c r="B91" s="280">
        <v>103</v>
      </c>
      <c r="C91" s="65"/>
      <c r="D91" s="66" t="s">
        <v>150</v>
      </c>
      <c r="E91" s="67" t="e">
        <f>+#REF!-#REF!+#REF!</f>
        <v>#REF!</v>
      </c>
      <c r="G91" s="75"/>
      <c r="H91" s="21"/>
      <c r="I91" s="21"/>
      <c r="J91" s="21"/>
      <c r="K91" s="21"/>
    </row>
    <row r="92" spans="1:11" s="130" customFormat="1" ht="12" hidden="1" customHeight="1" x14ac:dyDescent="0.2">
      <c r="A92" s="63">
        <v>42</v>
      </c>
      <c r="B92" s="280">
        <v>104</v>
      </c>
      <c r="C92" s="65"/>
      <c r="D92" s="66" t="s">
        <v>151</v>
      </c>
      <c r="E92" s="67" t="e">
        <f>+#REF!-#REF!+#REF!</f>
        <v>#REF!</v>
      </c>
      <c r="G92" s="75"/>
      <c r="H92" s="21"/>
      <c r="I92" s="21"/>
      <c r="J92" s="21"/>
      <c r="K92" s="21"/>
    </row>
    <row r="93" spans="1:11" s="130" customFormat="1" ht="12" hidden="1" customHeight="1" x14ac:dyDescent="0.2">
      <c r="A93" s="63">
        <v>42</v>
      </c>
      <c r="B93" s="280">
        <v>105</v>
      </c>
      <c r="C93" s="65"/>
      <c r="D93" s="66" t="s">
        <v>152</v>
      </c>
      <c r="E93" s="67" t="e">
        <f>+#REF!-#REF!+#REF!</f>
        <v>#REF!</v>
      </c>
      <c r="G93" s="75"/>
      <c r="H93" s="21"/>
      <c r="I93" s="21"/>
      <c r="J93" s="21"/>
      <c r="K93" s="21"/>
    </row>
    <row r="94" spans="1:11" s="130" customFormat="1" ht="12" hidden="1" customHeight="1" x14ac:dyDescent="0.2">
      <c r="A94" s="63"/>
      <c r="B94" s="280" t="s">
        <v>106</v>
      </c>
      <c r="C94" s="65"/>
      <c r="D94" s="66"/>
      <c r="E94" s="67"/>
      <c r="G94" s="75"/>
      <c r="H94" s="21"/>
      <c r="I94" s="21"/>
      <c r="J94" s="21"/>
      <c r="K94" s="21"/>
    </row>
    <row r="95" spans="1:11" s="130" customFormat="1" ht="12" hidden="1" customHeight="1" x14ac:dyDescent="0.2">
      <c r="A95" s="565" t="s">
        <v>232</v>
      </c>
      <c r="B95" s="567"/>
      <c r="C95" s="60"/>
      <c r="D95" s="61" t="s">
        <v>153</v>
      </c>
      <c r="E95" s="62">
        <f>+E106</f>
        <v>0</v>
      </c>
      <c r="G95" s="75"/>
      <c r="H95" s="21"/>
      <c r="I95" s="21"/>
      <c r="J95" s="21"/>
      <c r="K95" s="21"/>
    </row>
    <row r="96" spans="1:11" s="130" customFormat="1" ht="12" hidden="1" customHeight="1" x14ac:dyDescent="0.2">
      <c r="A96" s="63">
        <v>17</v>
      </c>
      <c r="B96" s="280">
        <v>201</v>
      </c>
      <c r="C96" s="65"/>
      <c r="D96" s="66" t="s">
        <v>154</v>
      </c>
      <c r="E96" s="67" t="e">
        <f>+#REF!-#REF!+#REF!</f>
        <v>#REF!</v>
      </c>
      <c r="G96" s="75"/>
      <c r="H96" s="21"/>
      <c r="I96" s="21"/>
      <c r="J96" s="21"/>
      <c r="K96" s="21"/>
    </row>
    <row r="97" spans="1:11" s="130" customFormat="1" ht="12" hidden="1" customHeight="1" x14ac:dyDescent="0.2">
      <c r="A97" s="63">
        <v>17</v>
      </c>
      <c r="B97" s="280">
        <v>202</v>
      </c>
      <c r="C97" s="65"/>
      <c r="D97" s="66" t="s">
        <v>155</v>
      </c>
      <c r="E97" s="67" t="e">
        <f>+#REF!-#REF!+#REF!</f>
        <v>#REF!</v>
      </c>
      <c r="G97" s="75"/>
      <c r="H97" s="21"/>
      <c r="I97" s="21"/>
      <c r="J97" s="21"/>
      <c r="K97" s="21"/>
    </row>
    <row r="98" spans="1:11" s="130" customFormat="1" ht="12" hidden="1" customHeight="1" x14ac:dyDescent="0.2">
      <c r="A98" s="63">
        <v>17</v>
      </c>
      <c r="B98" s="280">
        <v>203</v>
      </c>
      <c r="C98" s="65"/>
      <c r="D98" s="66" t="s">
        <v>156</v>
      </c>
      <c r="E98" s="67" t="e">
        <f>+#REF!-#REF!+#REF!</f>
        <v>#REF!</v>
      </c>
      <c r="G98" s="75"/>
      <c r="H98" s="21"/>
      <c r="I98" s="21"/>
      <c r="J98" s="21"/>
      <c r="K98" s="21"/>
    </row>
    <row r="99" spans="1:11" s="130" customFormat="1" ht="12" hidden="1" customHeight="1" x14ac:dyDescent="0.2">
      <c r="A99" s="63">
        <v>17</v>
      </c>
      <c r="B99" s="280">
        <v>204</v>
      </c>
      <c r="C99" s="65"/>
      <c r="D99" s="66" t="s">
        <v>157</v>
      </c>
      <c r="E99" s="67" t="e">
        <f>+#REF!-#REF!+#REF!</f>
        <v>#REF!</v>
      </c>
      <c r="G99" s="75"/>
      <c r="H99" s="21"/>
      <c r="I99" s="21"/>
      <c r="J99" s="21"/>
      <c r="K99" s="21"/>
    </row>
    <row r="100" spans="1:11" s="130" customFormat="1" ht="12" hidden="1" customHeight="1" x14ac:dyDescent="0.2">
      <c r="A100" s="63">
        <v>17</v>
      </c>
      <c r="B100" s="280">
        <v>205</v>
      </c>
      <c r="C100" s="65"/>
      <c r="D100" s="66" t="s">
        <v>158</v>
      </c>
      <c r="E100" s="67" t="e">
        <f>+#REF!-#REF!+#REF!</f>
        <v>#REF!</v>
      </c>
      <c r="G100" s="75"/>
      <c r="H100" s="21"/>
      <c r="I100" s="21"/>
      <c r="J100" s="21"/>
      <c r="K100" s="21"/>
    </row>
    <row r="101" spans="1:11" s="130" customFormat="1" ht="12" hidden="1" customHeight="1" x14ac:dyDescent="0.2">
      <c r="A101" s="63">
        <v>18</v>
      </c>
      <c r="B101" s="280">
        <v>201</v>
      </c>
      <c r="C101" s="65"/>
      <c r="D101" s="66" t="s">
        <v>154</v>
      </c>
      <c r="E101" s="67" t="e">
        <f>+#REF!-#REF!+#REF!</f>
        <v>#REF!</v>
      </c>
      <c r="G101" s="75"/>
      <c r="H101" s="21"/>
      <c r="I101" s="21"/>
      <c r="J101" s="21"/>
      <c r="K101" s="21"/>
    </row>
    <row r="102" spans="1:11" s="130" customFormat="1" ht="12" hidden="1" customHeight="1" x14ac:dyDescent="0.2">
      <c r="A102" s="63">
        <v>18</v>
      </c>
      <c r="B102" s="280">
        <v>202</v>
      </c>
      <c r="C102" s="65"/>
      <c r="D102" s="66" t="s">
        <v>155</v>
      </c>
      <c r="E102" s="67" t="e">
        <f>+#REF!-#REF!+#REF!</f>
        <v>#REF!</v>
      </c>
      <c r="G102" s="75"/>
      <c r="H102" s="21"/>
      <c r="I102" s="21"/>
      <c r="J102" s="21"/>
      <c r="K102" s="21"/>
    </row>
    <row r="103" spans="1:11" s="130" customFormat="1" ht="12" hidden="1" customHeight="1" x14ac:dyDescent="0.2">
      <c r="A103" s="63">
        <v>18</v>
      </c>
      <c r="B103" s="280">
        <v>203</v>
      </c>
      <c r="C103" s="65"/>
      <c r="D103" s="66" t="s">
        <v>156</v>
      </c>
      <c r="E103" s="67" t="e">
        <f>+#REF!-#REF!+#REF!</f>
        <v>#REF!</v>
      </c>
      <c r="G103" s="75"/>
      <c r="H103" s="21"/>
      <c r="I103" s="21"/>
      <c r="J103" s="21"/>
      <c r="K103" s="21"/>
    </row>
    <row r="104" spans="1:11" s="130" customFormat="1" ht="12" hidden="1" customHeight="1" x14ac:dyDescent="0.2">
      <c r="A104" s="63">
        <v>18</v>
      </c>
      <c r="B104" s="280">
        <v>204</v>
      </c>
      <c r="C104" s="65"/>
      <c r="D104" s="66" t="s">
        <v>157</v>
      </c>
      <c r="E104" s="67" t="e">
        <f>+#REF!-#REF!+#REF!</f>
        <v>#REF!</v>
      </c>
      <c r="G104" s="75"/>
      <c r="H104" s="21"/>
      <c r="I104" s="21"/>
      <c r="J104" s="21"/>
      <c r="K104" s="21"/>
    </row>
    <row r="105" spans="1:11" s="130" customFormat="1" ht="12" hidden="1" customHeight="1" x14ac:dyDescent="0.2">
      <c r="A105" s="63">
        <v>18</v>
      </c>
      <c r="B105" s="280">
        <v>205</v>
      </c>
      <c r="C105" s="65"/>
      <c r="D105" s="66" t="s">
        <v>158</v>
      </c>
      <c r="E105" s="67" t="e">
        <f>+#REF!-#REF!+#REF!</f>
        <v>#REF!</v>
      </c>
      <c r="G105" s="75"/>
      <c r="H105" s="21"/>
      <c r="I105" s="21"/>
      <c r="J105" s="21"/>
      <c r="K105" s="21"/>
    </row>
    <row r="106" spans="1:11" s="130" customFormat="1" ht="12" hidden="1" customHeight="1" x14ac:dyDescent="0.2">
      <c r="A106" s="63">
        <v>19</v>
      </c>
      <c r="B106" s="281">
        <v>201</v>
      </c>
      <c r="C106" s="70"/>
      <c r="D106" s="39" t="s">
        <v>154</v>
      </c>
      <c r="E106" s="103">
        <v>0</v>
      </c>
      <c r="G106" s="75"/>
      <c r="H106" s="21"/>
      <c r="I106" s="21"/>
      <c r="J106" s="21"/>
      <c r="K106" s="21"/>
    </row>
    <row r="107" spans="1:11" s="130" customFormat="1" ht="12" hidden="1" customHeight="1" x14ac:dyDescent="0.2">
      <c r="A107" s="63">
        <v>19</v>
      </c>
      <c r="B107" s="280">
        <v>202</v>
      </c>
      <c r="C107" s="65"/>
      <c r="D107" s="66" t="s">
        <v>155</v>
      </c>
      <c r="E107" s="67" t="e">
        <f>+#REF!-#REF!+#REF!</f>
        <v>#REF!</v>
      </c>
      <c r="G107" s="75"/>
      <c r="H107" s="21"/>
      <c r="I107" s="21"/>
      <c r="J107" s="21"/>
      <c r="K107" s="21"/>
    </row>
    <row r="108" spans="1:11" s="130" customFormat="1" ht="12" hidden="1" customHeight="1" x14ac:dyDescent="0.2">
      <c r="A108" s="63">
        <v>19</v>
      </c>
      <c r="B108" s="280">
        <v>203</v>
      </c>
      <c r="C108" s="65"/>
      <c r="D108" s="66" t="s">
        <v>156</v>
      </c>
      <c r="E108" s="67" t="e">
        <f>+#REF!-#REF!+#REF!</f>
        <v>#REF!</v>
      </c>
      <c r="G108" s="75"/>
      <c r="H108" s="21"/>
      <c r="I108" s="21"/>
      <c r="J108" s="21"/>
      <c r="K108" s="21"/>
    </row>
    <row r="109" spans="1:11" s="130" customFormat="1" ht="12" hidden="1" customHeight="1" x14ac:dyDescent="0.2">
      <c r="A109" s="63">
        <v>19</v>
      </c>
      <c r="B109" s="280">
        <v>204</v>
      </c>
      <c r="C109" s="65"/>
      <c r="D109" s="66" t="s">
        <v>157</v>
      </c>
      <c r="E109" s="67" t="e">
        <f>+#REF!-#REF!+#REF!</f>
        <v>#REF!</v>
      </c>
      <c r="G109" s="75"/>
      <c r="H109" s="21"/>
      <c r="I109" s="21"/>
      <c r="J109" s="21"/>
      <c r="K109" s="21"/>
    </row>
    <row r="110" spans="1:11" s="130" customFormat="1" ht="12" hidden="1" customHeight="1" x14ac:dyDescent="0.2">
      <c r="A110" s="63">
        <v>19</v>
      </c>
      <c r="B110" s="280">
        <v>205</v>
      </c>
      <c r="C110" s="65"/>
      <c r="D110" s="66" t="s">
        <v>158</v>
      </c>
      <c r="E110" s="67" t="e">
        <f>+#REF!-#REF!+#REF!</f>
        <v>#REF!</v>
      </c>
      <c r="G110" s="75"/>
      <c r="H110" s="21"/>
      <c r="I110" s="21"/>
      <c r="J110" s="21"/>
      <c r="K110" s="21"/>
    </row>
    <row r="111" spans="1:11" s="130" customFormat="1" ht="12" hidden="1" customHeight="1" x14ac:dyDescent="0.2">
      <c r="A111" s="63">
        <v>20</v>
      </c>
      <c r="B111" s="280">
        <v>201</v>
      </c>
      <c r="C111" s="65"/>
      <c r="D111" s="66" t="s">
        <v>154</v>
      </c>
      <c r="E111" s="67" t="e">
        <f>+#REF!-#REF!+#REF!</f>
        <v>#REF!</v>
      </c>
      <c r="G111" s="75"/>
      <c r="H111" s="21"/>
      <c r="I111" s="21"/>
      <c r="J111" s="21"/>
      <c r="K111" s="21"/>
    </row>
    <row r="112" spans="1:11" s="130" customFormat="1" ht="12" hidden="1" customHeight="1" x14ac:dyDescent="0.2">
      <c r="A112" s="63">
        <v>20</v>
      </c>
      <c r="B112" s="280">
        <v>202</v>
      </c>
      <c r="C112" s="65"/>
      <c r="D112" s="66" t="s">
        <v>155</v>
      </c>
      <c r="E112" s="67" t="e">
        <f>+#REF!-#REF!+#REF!</f>
        <v>#REF!</v>
      </c>
      <c r="G112" s="75"/>
      <c r="H112" s="21"/>
      <c r="I112" s="21"/>
      <c r="J112" s="21"/>
      <c r="K112" s="21"/>
    </row>
    <row r="113" spans="1:11" s="130" customFormat="1" ht="12" hidden="1" customHeight="1" x14ac:dyDescent="0.2">
      <c r="A113" s="63">
        <v>20</v>
      </c>
      <c r="B113" s="280">
        <v>203</v>
      </c>
      <c r="C113" s="65"/>
      <c r="D113" s="66" t="s">
        <v>156</v>
      </c>
      <c r="E113" s="67" t="e">
        <f>+#REF!-#REF!+#REF!</f>
        <v>#REF!</v>
      </c>
      <c r="G113" s="75"/>
      <c r="H113" s="21"/>
      <c r="I113" s="21"/>
      <c r="J113" s="21"/>
      <c r="K113" s="21"/>
    </row>
    <row r="114" spans="1:11" s="130" customFormat="1" ht="12" hidden="1" customHeight="1" x14ac:dyDescent="0.2">
      <c r="A114" s="63">
        <v>20</v>
      </c>
      <c r="B114" s="280">
        <v>204</v>
      </c>
      <c r="C114" s="65"/>
      <c r="D114" s="66" t="s">
        <v>157</v>
      </c>
      <c r="E114" s="67" t="e">
        <f>+#REF!-#REF!+#REF!</f>
        <v>#REF!</v>
      </c>
      <c r="G114" s="75"/>
      <c r="H114" s="21"/>
      <c r="I114" s="21"/>
      <c r="J114" s="21"/>
      <c r="K114" s="21"/>
    </row>
    <row r="115" spans="1:11" s="130" customFormat="1" ht="12" hidden="1" customHeight="1" x14ac:dyDescent="0.2">
      <c r="A115" s="63">
        <v>20</v>
      </c>
      <c r="B115" s="280">
        <v>205</v>
      </c>
      <c r="C115" s="65"/>
      <c r="D115" s="66" t="s">
        <v>158</v>
      </c>
      <c r="E115" s="67" t="e">
        <f>+#REF!-#REF!+#REF!</f>
        <v>#REF!</v>
      </c>
      <c r="G115" s="75"/>
      <c r="H115" s="21"/>
      <c r="I115" s="21"/>
      <c r="J115" s="21"/>
      <c r="K115" s="21"/>
    </row>
    <row r="116" spans="1:11" s="130" customFormat="1" ht="12" hidden="1" customHeight="1" x14ac:dyDescent="0.2">
      <c r="A116" s="63">
        <v>21</v>
      </c>
      <c r="B116" s="280">
        <v>201</v>
      </c>
      <c r="C116" s="65"/>
      <c r="D116" s="66" t="s">
        <v>154</v>
      </c>
      <c r="E116" s="67" t="e">
        <f>+#REF!-#REF!+#REF!</f>
        <v>#REF!</v>
      </c>
      <c r="G116" s="75"/>
      <c r="H116" s="21"/>
      <c r="I116" s="21"/>
      <c r="J116" s="21"/>
      <c r="K116" s="21"/>
    </row>
    <row r="117" spans="1:11" s="130" customFormat="1" ht="12" hidden="1" customHeight="1" x14ac:dyDescent="0.2">
      <c r="A117" s="63">
        <v>21</v>
      </c>
      <c r="B117" s="280">
        <v>202</v>
      </c>
      <c r="C117" s="65"/>
      <c r="D117" s="66" t="s">
        <v>155</v>
      </c>
      <c r="E117" s="67" t="e">
        <f>+#REF!-#REF!+#REF!</f>
        <v>#REF!</v>
      </c>
      <c r="G117" s="75"/>
      <c r="H117" s="21"/>
      <c r="I117" s="21"/>
      <c r="J117" s="21"/>
      <c r="K117" s="21"/>
    </row>
    <row r="118" spans="1:11" s="130" customFormat="1" ht="12" hidden="1" customHeight="1" x14ac:dyDescent="0.2">
      <c r="A118" s="63">
        <v>21</v>
      </c>
      <c r="B118" s="280">
        <v>203</v>
      </c>
      <c r="C118" s="65"/>
      <c r="D118" s="66" t="s">
        <v>156</v>
      </c>
      <c r="E118" s="67" t="e">
        <f>+#REF!-#REF!+#REF!</f>
        <v>#REF!</v>
      </c>
      <c r="G118" s="75"/>
      <c r="H118" s="21"/>
      <c r="I118" s="21"/>
      <c r="J118" s="21"/>
      <c r="K118" s="21"/>
    </row>
    <row r="119" spans="1:11" s="130" customFormat="1" ht="12" hidden="1" customHeight="1" x14ac:dyDescent="0.2">
      <c r="A119" s="63">
        <v>21</v>
      </c>
      <c r="B119" s="280">
        <v>204</v>
      </c>
      <c r="C119" s="65"/>
      <c r="D119" s="66" t="s">
        <v>157</v>
      </c>
      <c r="E119" s="67" t="e">
        <f>+#REF!-#REF!+#REF!</f>
        <v>#REF!</v>
      </c>
      <c r="G119" s="75"/>
      <c r="H119" s="21"/>
      <c r="I119" s="21"/>
      <c r="J119" s="21"/>
      <c r="K119" s="21"/>
    </row>
    <row r="120" spans="1:11" s="130" customFormat="1" ht="12" hidden="1" customHeight="1" x14ac:dyDescent="0.2">
      <c r="A120" s="63">
        <v>21</v>
      </c>
      <c r="B120" s="280">
        <v>205</v>
      </c>
      <c r="C120" s="65"/>
      <c r="D120" s="66" t="s">
        <v>158</v>
      </c>
      <c r="E120" s="67" t="e">
        <f>+#REF!-#REF!+#REF!</f>
        <v>#REF!</v>
      </c>
      <c r="G120" s="75"/>
      <c r="H120" s="21"/>
      <c r="I120" s="21"/>
      <c r="J120" s="21"/>
      <c r="K120" s="21"/>
    </row>
    <row r="121" spans="1:11" s="130" customFormat="1" ht="12" hidden="1" customHeight="1" x14ac:dyDescent="0.2">
      <c r="A121" s="63">
        <v>22</v>
      </c>
      <c r="B121" s="280">
        <v>201</v>
      </c>
      <c r="C121" s="65"/>
      <c r="D121" s="66" t="s">
        <v>154</v>
      </c>
      <c r="E121" s="67" t="e">
        <f>+#REF!-#REF!+#REF!</f>
        <v>#REF!</v>
      </c>
      <c r="G121" s="75"/>
      <c r="H121" s="21"/>
      <c r="I121" s="21"/>
      <c r="J121" s="21"/>
      <c r="K121" s="21"/>
    </row>
    <row r="122" spans="1:11" s="130" customFormat="1" ht="12" hidden="1" customHeight="1" x14ac:dyDescent="0.2">
      <c r="A122" s="63">
        <v>22</v>
      </c>
      <c r="B122" s="280">
        <v>202</v>
      </c>
      <c r="C122" s="65"/>
      <c r="D122" s="66" t="s">
        <v>155</v>
      </c>
      <c r="E122" s="67" t="e">
        <f>+#REF!-#REF!+#REF!</f>
        <v>#REF!</v>
      </c>
      <c r="G122" s="75"/>
      <c r="H122" s="21"/>
      <c r="I122" s="21"/>
      <c r="J122" s="21"/>
      <c r="K122" s="21"/>
    </row>
    <row r="123" spans="1:11" s="130" customFormat="1" ht="12" hidden="1" customHeight="1" x14ac:dyDescent="0.2">
      <c r="A123" s="63">
        <v>22</v>
      </c>
      <c r="B123" s="280">
        <v>203</v>
      </c>
      <c r="C123" s="65"/>
      <c r="D123" s="66" t="s">
        <v>156</v>
      </c>
      <c r="E123" s="67" t="e">
        <f>+#REF!-#REF!+#REF!</f>
        <v>#REF!</v>
      </c>
      <c r="G123" s="75"/>
      <c r="H123" s="21"/>
      <c r="I123" s="21"/>
      <c r="J123" s="21"/>
      <c r="K123" s="21"/>
    </row>
    <row r="124" spans="1:11" s="130" customFormat="1" ht="12" hidden="1" customHeight="1" x14ac:dyDescent="0.2">
      <c r="A124" s="63">
        <v>22</v>
      </c>
      <c r="B124" s="280">
        <v>204</v>
      </c>
      <c r="C124" s="65"/>
      <c r="D124" s="66" t="s">
        <v>157</v>
      </c>
      <c r="E124" s="67" t="e">
        <f>+#REF!-#REF!+#REF!</f>
        <v>#REF!</v>
      </c>
      <c r="G124" s="75"/>
      <c r="H124" s="21"/>
      <c r="I124" s="21"/>
      <c r="J124" s="21"/>
      <c r="K124" s="21"/>
    </row>
    <row r="125" spans="1:11" s="130" customFormat="1" ht="12" hidden="1" customHeight="1" x14ac:dyDescent="0.2">
      <c r="A125" s="63">
        <v>22</v>
      </c>
      <c r="B125" s="280">
        <v>205</v>
      </c>
      <c r="C125" s="65"/>
      <c r="D125" s="66" t="s">
        <v>158</v>
      </c>
      <c r="E125" s="67" t="e">
        <f>+#REF!-#REF!+#REF!</f>
        <v>#REF!</v>
      </c>
      <c r="G125" s="75"/>
      <c r="H125" s="21"/>
      <c r="I125" s="21"/>
      <c r="J125" s="21"/>
      <c r="K125" s="21"/>
    </row>
    <row r="126" spans="1:11" s="130" customFormat="1" ht="12" hidden="1" customHeight="1" x14ac:dyDescent="0.2">
      <c r="A126" s="63">
        <v>23</v>
      </c>
      <c r="B126" s="280">
        <v>201</v>
      </c>
      <c r="C126" s="65"/>
      <c r="D126" s="66" t="s">
        <v>154</v>
      </c>
      <c r="E126" s="67" t="e">
        <f>+#REF!-#REF!+#REF!</f>
        <v>#REF!</v>
      </c>
      <c r="G126" s="75"/>
      <c r="H126" s="21"/>
      <c r="I126" s="21"/>
      <c r="J126" s="21"/>
      <c r="K126" s="21"/>
    </row>
    <row r="127" spans="1:11" s="130" customFormat="1" ht="12" hidden="1" customHeight="1" x14ac:dyDescent="0.2">
      <c r="A127" s="63">
        <v>23</v>
      </c>
      <c r="B127" s="280">
        <v>202</v>
      </c>
      <c r="C127" s="65"/>
      <c r="D127" s="66" t="s">
        <v>155</v>
      </c>
      <c r="E127" s="67" t="e">
        <f>+#REF!-#REF!+#REF!</f>
        <v>#REF!</v>
      </c>
      <c r="G127" s="75"/>
      <c r="H127" s="21"/>
      <c r="I127" s="21"/>
      <c r="J127" s="21"/>
      <c r="K127" s="21"/>
    </row>
    <row r="128" spans="1:11" s="130" customFormat="1" ht="12" hidden="1" customHeight="1" x14ac:dyDescent="0.2">
      <c r="A128" s="63">
        <v>23</v>
      </c>
      <c r="B128" s="280">
        <v>203</v>
      </c>
      <c r="C128" s="65"/>
      <c r="D128" s="66" t="s">
        <v>156</v>
      </c>
      <c r="E128" s="67" t="e">
        <f>+#REF!-#REF!+#REF!</f>
        <v>#REF!</v>
      </c>
      <c r="G128" s="75"/>
      <c r="H128" s="21"/>
      <c r="I128" s="21"/>
      <c r="J128" s="21"/>
      <c r="K128" s="21"/>
    </row>
    <row r="129" spans="1:11" s="130" customFormat="1" ht="12" hidden="1" customHeight="1" x14ac:dyDescent="0.2">
      <c r="A129" s="63">
        <v>23</v>
      </c>
      <c r="B129" s="280">
        <v>204</v>
      </c>
      <c r="C129" s="65"/>
      <c r="D129" s="66" t="s">
        <v>157</v>
      </c>
      <c r="E129" s="67" t="e">
        <f>+#REF!-#REF!+#REF!</f>
        <v>#REF!</v>
      </c>
      <c r="G129" s="75"/>
      <c r="H129" s="21"/>
      <c r="I129" s="21"/>
      <c r="J129" s="21"/>
      <c r="K129" s="21"/>
    </row>
    <row r="130" spans="1:11" s="130" customFormat="1" ht="12" hidden="1" customHeight="1" x14ac:dyDescent="0.2">
      <c r="A130" s="63">
        <v>23</v>
      </c>
      <c r="B130" s="280">
        <v>205</v>
      </c>
      <c r="C130" s="65"/>
      <c r="D130" s="66" t="s">
        <v>158</v>
      </c>
      <c r="E130" s="67" t="e">
        <f>+#REF!-#REF!+#REF!</f>
        <v>#REF!</v>
      </c>
      <c r="G130" s="75"/>
      <c r="H130" s="21"/>
      <c r="I130" s="21"/>
      <c r="J130" s="21"/>
      <c r="K130" s="21"/>
    </row>
    <row r="131" spans="1:11" s="130" customFormat="1" ht="12" hidden="1" customHeight="1" x14ac:dyDescent="0.2">
      <c r="A131" s="63">
        <v>24</v>
      </c>
      <c r="B131" s="280">
        <v>201</v>
      </c>
      <c r="C131" s="65"/>
      <c r="D131" s="66" t="s">
        <v>154</v>
      </c>
      <c r="E131" s="67" t="e">
        <f>+#REF!-#REF!+#REF!</f>
        <v>#REF!</v>
      </c>
      <c r="G131" s="75"/>
      <c r="H131" s="21"/>
      <c r="I131" s="21"/>
      <c r="J131" s="21"/>
      <c r="K131" s="21"/>
    </row>
    <row r="132" spans="1:11" s="130" customFormat="1" ht="12" hidden="1" customHeight="1" x14ac:dyDescent="0.2">
      <c r="A132" s="63">
        <v>24</v>
      </c>
      <c r="B132" s="280">
        <v>202</v>
      </c>
      <c r="C132" s="65"/>
      <c r="D132" s="66" t="s">
        <v>155</v>
      </c>
      <c r="E132" s="67" t="e">
        <f>+#REF!-#REF!+#REF!</f>
        <v>#REF!</v>
      </c>
      <c r="G132" s="75"/>
      <c r="H132" s="21"/>
      <c r="I132" s="21"/>
      <c r="J132" s="21"/>
      <c r="K132" s="21"/>
    </row>
    <row r="133" spans="1:11" s="130" customFormat="1" ht="12" hidden="1" customHeight="1" x14ac:dyDescent="0.2">
      <c r="A133" s="63">
        <v>24</v>
      </c>
      <c r="B133" s="280">
        <v>203</v>
      </c>
      <c r="C133" s="65"/>
      <c r="D133" s="66" t="s">
        <v>156</v>
      </c>
      <c r="E133" s="67" t="e">
        <f>+#REF!-#REF!+#REF!</f>
        <v>#REF!</v>
      </c>
      <c r="G133" s="75"/>
      <c r="H133" s="21"/>
      <c r="I133" s="21"/>
      <c r="J133" s="21"/>
      <c r="K133" s="21"/>
    </row>
    <row r="134" spans="1:11" s="130" customFormat="1" ht="12" hidden="1" customHeight="1" x14ac:dyDescent="0.2">
      <c r="A134" s="63">
        <v>24</v>
      </c>
      <c r="B134" s="280">
        <v>204</v>
      </c>
      <c r="C134" s="65"/>
      <c r="D134" s="66" t="s">
        <v>157</v>
      </c>
      <c r="E134" s="67" t="e">
        <f>+#REF!-#REF!+#REF!</f>
        <v>#REF!</v>
      </c>
      <c r="G134" s="75"/>
      <c r="H134" s="21"/>
      <c r="I134" s="21"/>
      <c r="J134" s="21"/>
      <c r="K134" s="21"/>
    </row>
    <row r="135" spans="1:11" s="130" customFormat="1" ht="12" hidden="1" customHeight="1" x14ac:dyDescent="0.2">
      <c r="A135" s="63">
        <v>24</v>
      </c>
      <c r="B135" s="280">
        <v>205</v>
      </c>
      <c r="C135" s="65"/>
      <c r="D135" s="66" t="s">
        <v>158</v>
      </c>
      <c r="E135" s="67" t="e">
        <f>+#REF!-#REF!+#REF!</f>
        <v>#REF!</v>
      </c>
      <c r="G135" s="75"/>
      <c r="H135" s="21"/>
      <c r="I135" s="21"/>
      <c r="J135" s="21"/>
      <c r="K135" s="21"/>
    </row>
    <row r="136" spans="1:11" s="130" customFormat="1" ht="12" hidden="1" customHeight="1" x14ac:dyDescent="0.2">
      <c r="A136" s="63">
        <v>43</v>
      </c>
      <c r="B136" s="280">
        <v>201</v>
      </c>
      <c r="C136" s="65"/>
      <c r="D136" s="66" t="s">
        <v>154</v>
      </c>
      <c r="E136" s="67" t="e">
        <f>+#REF!-#REF!+#REF!</f>
        <v>#REF!</v>
      </c>
      <c r="G136" s="75"/>
      <c r="H136" s="21"/>
      <c r="I136" s="21"/>
      <c r="J136" s="21"/>
      <c r="K136" s="21"/>
    </row>
    <row r="137" spans="1:11" s="130" customFormat="1" ht="12" hidden="1" customHeight="1" x14ac:dyDescent="0.2">
      <c r="A137" s="63">
        <v>43</v>
      </c>
      <c r="B137" s="280">
        <v>202</v>
      </c>
      <c r="C137" s="65"/>
      <c r="D137" s="66" t="s">
        <v>155</v>
      </c>
      <c r="E137" s="67" t="e">
        <f>+#REF!-#REF!+#REF!</f>
        <v>#REF!</v>
      </c>
      <c r="G137" s="75"/>
      <c r="H137" s="21"/>
      <c r="I137" s="21"/>
      <c r="J137" s="21"/>
      <c r="K137" s="21"/>
    </row>
    <row r="138" spans="1:11" s="130" customFormat="1" ht="12" hidden="1" customHeight="1" x14ac:dyDescent="0.2">
      <c r="A138" s="63">
        <v>43</v>
      </c>
      <c r="B138" s="280">
        <v>203</v>
      </c>
      <c r="C138" s="65"/>
      <c r="D138" s="66" t="s">
        <v>156</v>
      </c>
      <c r="E138" s="67" t="e">
        <f>+#REF!-#REF!+#REF!</f>
        <v>#REF!</v>
      </c>
      <c r="G138" s="75"/>
      <c r="H138" s="21"/>
      <c r="I138" s="21"/>
      <c r="J138" s="21"/>
      <c r="K138" s="21"/>
    </row>
    <row r="139" spans="1:11" s="130" customFormat="1" ht="12" hidden="1" customHeight="1" x14ac:dyDescent="0.2">
      <c r="A139" s="63">
        <v>43</v>
      </c>
      <c r="B139" s="280">
        <v>204</v>
      </c>
      <c r="C139" s="65"/>
      <c r="D139" s="66" t="s">
        <v>157</v>
      </c>
      <c r="E139" s="67" t="e">
        <f>+#REF!-#REF!+#REF!</f>
        <v>#REF!</v>
      </c>
      <c r="G139" s="75"/>
      <c r="H139" s="21"/>
      <c r="I139" s="21"/>
      <c r="J139" s="21"/>
      <c r="K139" s="21"/>
    </row>
    <row r="140" spans="1:11" s="130" customFormat="1" ht="12" hidden="1" customHeight="1" x14ac:dyDescent="0.2">
      <c r="A140" s="63">
        <v>43</v>
      </c>
      <c r="B140" s="280">
        <v>205</v>
      </c>
      <c r="C140" s="65"/>
      <c r="D140" s="66" t="s">
        <v>158</v>
      </c>
      <c r="E140" s="67" t="e">
        <f>+#REF!-#REF!+#REF!</f>
        <v>#REF!</v>
      </c>
      <c r="G140" s="75"/>
      <c r="H140" s="21"/>
      <c r="I140" s="21"/>
      <c r="J140" s="21"/>
      <c r="K140" s="21"/>
    </row>
    <row r="141" spans="1:11" s="130" customFormat="1" ht="12" hidden="1" customHeight="1" x14ac:dyDescent="0.2">
      <c r="A141" s="63">
        <v>44</v>
      </c>
      <c r="B141" s="280">
        <v>201</v>
      </c>
      <c r="C141" s="65"/>
      <c r="D141" s="66" t="s">
        <v>154</v>
      </c>
      <c r="E141" s="67" t="e">
        <f>+#REF!-#REF!+#REF!</f>
        <v>#REF!</v>
      </c>
      <c r="G141" s="75"/>
      <c r="H141" s="21"/>
      <c r="I141" s="21"/>
      <c r="J141" s="21"/>
      <c r="K141" s="21"/>
    </row>
    <row r="142" spans="1:11" s="130" customFormat="1" ht="12" hidden="1" customHeight="1" x14ac:dyDescent="0.2">
      <c r="A142" s="63">
        <v>44</v>
      </c>
      <c r="B142" s="280">
        <v>202</v>
      </c>
      <c r="C142" s="65"/>
      <c r="D142" s="66" t="s">
        <v>155</v>
      </c>
      <c r="E142" s="67" t="e">
        <f>+#REF!-#REF!+#REF!</f>
        <v>#REF!</v>
      </c>
      <c r="G142" s="75"/>
      <c r="H142" s="21"/>
      <c r="I142" s="21"/>
      <c r="J142" s="21"/>
      <c r="K142" s="21"/>
    </row>
    <row r="143" spans="1:11" s="130" customFormat="1" ht="12" hidden="1" customHeight="1" x14ac:dyDescent="0.2">
      <c r="A143" s="63">
        <v>44</v>
      </c>
      <c r="B143" s="280">
        <v>203</v>
      </c>
      <c r="C143" s="65"/>
      <c r="D143" s="66" t="s">
        <v>156</v>
      </c>
      <c r="E143" s="67" t="e">
        <f>+#REF!-#REF!+#REF!</f>
        <v>#REF!</v>
      </c>
      <c r="G143" s="75"/>
      <c r="H143" s="21"/>
      <c r="I143" s="21"/>
      <c r="J143" s="21"/>
      <c r="K143" s="21"/>
    </row>
    <row r="144" spans="1:11" s="130" customFormat="1" ht="12" hidden="1" customHeight="1" x14ac:dyDescent="0.2">
      <c r="A144" s="63">
        <v>44</v>
      </c>
      <c r="B144" s="280">
        <v>204</v>
      </c>
      <c r="C144" s="65"/>
      <c r="D144" s="66" t="s">
        <v>157</v>
      </c>
      <c r="E144" s="67" t="e">
        <f>+#REF!-#REF!+#REF!</f>
        <v>#REF!</v>
      </c>
      <c r="G144" s="75"/>
      <c r="H144" s="21"/>
      <c r="I144" s="21"/>
      <c r="J144" s="21"/>
      <c r="K144" s="21"/>
    </row>
    <row r="145" spans="1:11" s="130" customFormat="1" ht="12" hidden="1" customHeight="1" x14ac:dyDescent="0.2">
      <c r="A145" s="63">
        <v>44</v>
      </c>
      <c r="B145" s="280">
        <v>205</v>
      </c>
      <c r="C145" s="65"/>
      <c r="D145" s="66" t="s">
        <v>158</v>
      </c>
      <c r="E145" s="67" t="e">
        <f>+#REF!-#REF!+#REF!</f>
        <v>#REF!</v>
      </c>
      <c r="G145" s="75"/>
      <c r="H145" s="21"/>
      <c r="I145" s="21"/>
      <c r="J145" s="21"/>
      <c r="K145" s="21"/>
    </row>
    <row r="146" spans="1:11" s="130" customFormat="1" ht="12" hidden="1" customHeight="1" x14ac:dyDescent="0.2">
      <c r="A146" s="63">
        <v>45</v>
      </c>
      <c r="B146" s="280">
        <v>201</v>
      </c>
      <c r="C146" s="65"/>
      <c r="D146" s="66" t="s">
        <v>154</v>
      </c>
      <c r="E146" s="67" t="e">
        <f>+#REF!-#REF!+#REF!</f>
        <v>#REF!</v>
      </c>
      <c r="G146" s="75"/>
      <c r="H146" s="21"/>
      <c r="I146" s="21"/>
      <c r="J146" s="21"/>
      <c r="K146" s="21"/>
    </row>
    <row r="147" spans="1:11" s="130" customFormat="1" ht="12" hidden="1" customHeight="1" x14ac:dyDescent="0.2">
      <c r="A147" s="63">
        <v>45</v>
      </c>
      <c r="B147" s="280">
        <v>202</v>
      </c>
      <c r="C147" s="65"/>
      <c r="D147" s="66" t="s">
        <v>155</v>
      </c>
      <c r="E147" s="67" t="e">
        <f>+#REF!-#REF!+#REF!</f>
        <v>#REF!</v>
      </c>
      <c r="G147" s="75"/>
      <c r="H147" s="21"/>
      <c r="I147" s="21"/>
      <c r="J147" s="21"/>
      <c r="K147" s="21"/>
    </row>
    <row r="148" spans="1:11" s="130" customFormat="1" ht="12" hidden="1" customHeight="1" x14ac:dyDescent="0.2">
      <c r="A148" s="63">
        <v>45</v>
      </c>
      <c r="B148" s="280">
        <v>203</v>
      </c>
      <c r="C148" s="65"/>
      <c r="D148" s="66" t="s">
        <v>156</v>
      </c>
      <c r="E148" s="67" t="e">
        <f>+#REF!-#REF!+#REF!</f>
        <v>#REF!</v>
      </c>
      <c r="G148" s="75"/>
      <c r="H148" s="21"/>
      <c r="I148" s="21"/>
      <c r="J148" s="21"/>
      <c r="K148" s="21"/>
    </row>
    <row r="149" spans="1:11" s="130" customFormat="1" ht="12" hidden="1" customHeight="1" x14ac:dyDescent="0.2">
      <c r="A149" s="63">
        <v>45</v>
      </c>
      <c r="B149" s="280">
        <v>204</v>
      </c>
      <c r="C149" s="65"/>
      <c r="D149" s="66" t="s">
        <v>157</v>
      </c>
      <c r="E149" s="67" t="e">
        <f>+#REF!-#REF!+#REF!</f>
        <v>#REF!</v>
      </c>
      <c r="G149" s="75"/>
      <c r="H149" s="21"/>
      <c r="I149" s="21"/>
      <c r="J149" s="21"/>
      <c r="K149" s="21"/>
    </row>
    <row r="150" spans="1:11" s="130" customFormat="1" ht="12" hidden="1" customHeight="1" x14ac:dyDescent="0.2">
      <c r="A150" s="63">
        <v>45</v>
      </c>
      <c r="B150" s="280">
        <v>205</v>
      </c>
      <c r="C150" s="65"/>
      <c r="D150" s="66" t="s">
        <v>158</v>
      </c>
      <c r="E150" s="67" t="e">
        <f>+#REF!-#REF!+#REF!</f>
        <v>#REF!</v>
      </c>
      <c r="G150" s="75"/>
      <c r="H150" s="21"/>
      <c r="I150" s="21"/>
      <c r="J150" s="21"/>
      <c r="K150" s="21"/>
    </row>
    <row r="151" spans="1:11" s="130" customFormat="1" ht="12" hidden="1" customHeight="1" x14ac:dyDescent="0.2">
      <c r="A151" s="63">
        <v>46</v>
      </c>
      <c r="B151" s="280">
        <v>201</v>
      </c>
      <c r="C151" s="65"/>
      <c r="D151" s="66" t="s">
        <v>154</v>
      </c>
      <c r="E151" s="67" t="e">
        <f>+#REF!-#REF!+#REF!</f>
        <v>#REF!</v>
      </c>
      <c r="G151" s="75"/>
      <c r="H151" s="21"/>
      <c r="I151" s="21"/>
      <c r="J151" s="21"/>
      <c r="K151" s="21"/>
    </row>
    <row r="152" spans="1:11" s="130" customFormat="1" ht="12" hidden="1" customHeight="1" x14ac:dyDescent="0.2">
      <c r="A152" s="63">
        <v>46</v>
      </c>
      <c r="B152" s="280">
        <v>202</v>
      </c>
      <c r="C152" s="65"/>
      <c r="D152" s="66" t="s">
        <v>155</v>
      </c>
      <c r="E152" s="67" t="e">
        <f>+#REF!-#REF!+#REF!</f>
        <v>#REF!</v>
      </c>
      <c r="G152" s="75"/>
      <c r="H152" s="21"/>
      <c r="I152" s="21"/>
      <c r="J152" s="21"/>
      <c r="K152" s="21"/>
    </row>
    <row r="153" spans="1:11" s="130" customFormat="1" ht="12" hidden="1" customHeight="1" x14ac:dyDescent="0.2">
      <c r="A153" s="63">
        <v>46</v>
      </c>
      <c r="B153" s="280">
        <v>203</v>
      </c>
      <c r="C153" s="65"/>
      <c r="D153" s="66" t="s">
        <v>156</v>
      </c>
      <c r="E153" s="67" t="e">
        <f>+#REF!-#REF!+#REF!</f>
        <v>#REF!</v>
      </c>
      <c r="G153" s="75"/>
      <c r="H153" s="21"/>
      <c r="I153" s="21"/>
      <c r="J153" s="21"/>
      <c r="K153" s="21"/>
    </row>
    <row r="154" spans="1:11" s="130" customFormat="1" ht="12" hidden="1" customHeight="1" x14ac:dyDescent="0.2">
      <c r="A154" s="63">
        <v>46</v>
      </c>
      <c r="B154" s="280">
        <v>204</v>
      </c>
      <c r="C154" s="65"/>
      <c r="D154" s="66" t="s">
        <v>157</v>
      </c>
      <c r="E154" s="67" t="e">
        <f>+#REF!-#REF!+#REF!</f>
        <v>#REF!</v>
      </c>
      <c r="G154" s="75"/>
      <c r="H154" s="21"/>
      <c r="I154" s="21"/>
      <c r="J154" s="21"/>
      <c r="K154" s="21"/>
    </row>
    <row r="155" spans="1:11" s="130" customFormat="1" ht="12" hidden="1" customHeight="1" x14ac:dyDescent="0.2">
      <c r="A155" s="63">
        <v>46</v>
      </c>
      <c r="B155" s="280">
        <v>205</v>
      </c>
      <c r="C155" s="65"/>
      <c r="D155" s="66" t="s">
        <v>158</v>
      </c>
      <c r="E155" s="67" t="e">
        <f>+#REF!-#REF!+#REF!</f>
        <v>#REF!</v>
      </c>
      <c r="G155" s="75"/>
      <c r="H155" s="21"/>
      <c r="I155" s="21"/>
      <c r="J155" s="21"/>
      <c r="K155" s="21"/>
    </row>
    <row r="156" spans="1:11" s="130" customFormat="1" ht="12" hidden="1" customHeight="1" x14ac:dyDescent="0.2">
      <c r="A156" s="63">
        <v>31</v>
      </c>
      <c r="B156" s="280">
        <v>201</v>
      </c>
      <c r="C156" s="65"/>
      <c r="D156" s="66" t="s">
        <v>154</v>
      </c>
      <c r="E156" s="67" t="e">
        <f>+#REF!-#REF!+#REF!</f>
        <v>#REF!</v>
      </c>
      <c r="G156" s="75"/>
      <c r="H156" s="21"/>
      <c r="I156" s="21"/>
      <c r="J156" s="21"/>
      <c r="K156" s="21"/>
    </row>
    <row r="157" spans="1:11" s="130" customFormat="1" ht="12" hidden="1" customHeight="1" x14ac:dyDescent="0.2">
      <c r="A157" s="63">
        <v>31</v>
      </c>
      <c r="B157" s="280">
        <v>202</v>
      </c>
      <c r="C157" s="65"/>
      <c r="D157" s="66" t="s">
        <v>155</v>
      </c>
      <c r="E157" s="67" t="e">
        <f>+#REF!-#REF!+#REF!</f>
        <v>#REF!</v>
      </c>
      <c r="G157" s="75"/>
      <c r="H157" s="21"/>
      <c r="I157" s="21"/>
      <c r="J157" s="21"/>
      <c r="K157" s="21"/>
    </row>
    <row r="158" spans="1:11" s="130" customFormat="1" ht="12" hidden="1" customHeight="1" x14ac:dyDescent="0.2">
      <c r="A158" s="63">
        <v>31</v>
      </c>
      <c r="B158" s="280">
        <v>203</v>
      </c>
      <c r="C158" s="65"/>
      <c r="D158" s="66" t="s">
        <v>156</v>
      </c>
      <c r="E158" s="67" t="e">
        <f>+#REF!-#REF!+#REF!</f>
        <v>#REF!</v>
      </c>
      <c r="G158" s="75"/>
      <c r="H158" s="21"/>
      <c r="I158" s="21"/>
      <c r="J158" s="21"/>
      <c r="K158" s="21"/>
    </row>
    <row r="159" spans="1:11" s="130" customFormat="1" ht="12" hidden="1" customHeight="1" x14ac:dyDescent="0.2">
      <c r="A159" s="63">
        <v>31</v>
      </c>
      <c r="B159" s="280">
        <v>204</v>
      </c>
      <c r="C159" s="65"/>
      <c r="D159" s="66" t="s">
        <v>157</v>
      </c>
      <c r="E159" s="67" t="e">
        <f>+#REF!-#REF!+#REF!</f>
        <v>#REF!</v>
      </c>
      <c r="G159" s="75"/>
      <c r="H159" s="21"/>
      <c r="I159" s="21"/>
      <c r="J159" s="21"/>
      <c r="K159" s="21"/>
    </row>
    <row r="160" spans="1:11" s="130" customFormat="1" ht="12" hidden="1" customHeight="1" x14ac:dyDescent="0.2">
      <c r="A160" s="63">
        <v>31</v>
      </c>
      <c r="B160" s="280">
        <v>205</v>
      </c>
      <c r="C160" s="65"/>
      <c r="D160" s="66" t="s">
        <v>158</v>
      </c>
      <c r="E160" s="67" t="e">
        <f>+#REF!-#REF!+#REF!</f>
        <v>#REF!</v>
      </c>
      <c r="G160" s="75"/>
      <c r="H160" s="21"/>
      <c r="I160" s="21"/>
      <c r="J160" s="21"/>
      <c r="K160" s="21"/>
    </row>
    <row r="161" spans="1:11" s="130" customFormat="1" ht="12" hidden="1" customHeight="1" x14ac:dyDescent="0.2">
      <c r="A161" s="63">
        <v>36</v>
      </c>
      <c r="B161" s="280">
        <v>201</v>
      </c>
      <c r="C161" s="65"/>
      <c r="D161" s="66" t="s">
        <v>154</v>
      </c>
      <c r="E161" s="67" t="e">
        <f>+#REF!-#REF!+#REF!</f>
        <v>#REF!</v>
      </c>
      <c r="G161" s="75"/>
      <c r="H161" s="21"/>
      <c r="I161" s="21"/>
      <c r="J161" s="21"/>
      <c r="K161" s="21"/>
    </row>
    <row r="162" spans="1:11" s="130" customFormat="1" ht="12" hidden="1" customHeight="1" x14ac:dyDescent="0.2">
      <c r="A162" s="63">
        <v>36</v>
      </c>
      <c r="B162" s="280">
        <v>202</v>
      </c>
      <c r="C162" s="65"/>
      <c r="D162" s="66" t="s">
        <v>155</v>
      </c>
      <c r="E162" s="67" t="e">
        <f>+#REF!-#REF!+#REF!</f>
        <v>#REF!</v>
      </c>
      <c r="G162" s="75"/>
      <c r="H162" s="21"/>
      <c r="I162" s="21"/>
      <c r="J162" s="21"/>
      <c r="K162" s="21"/>
    </row>
    <row r="163" spans="1:11" s="130" customFormat="1" ht="12" hidden="1" customHeight="1" x14ac:dyDescent="0.2">
      <c r="A163" s="63">
        <v>36</v>
      </c>
      <c r="B163" s="280">
        <v>203</v>
      </c>
      <c r="C163" s="65"/>
      <c r="D163" s="66" t="s">
        <v>156</v>
      </c>
      <c r="E163" s="67" t="e">
        <f>+#REF!-#REF!+#REF!</f>
        <v>#REF!</v>
      </c>
      <c r="G163" s="75"/>
      <c r="H163" s="21"/>
      <c r="I163" s="21"/>
      <c r="J163" s="21"/>
      <c r="K163" s="21"/>
    </row>
    <row r="164" spans="1:11" s="130" customFormat="1" ht="12" hidden="1" customHeight="1" x14ac:dyDescent="0.2">
      <c r="A164" s="63">
        <v>36</v>
      </c>
      <c r="B164" s="280">
        <v>204</v>
      </c>
      <c r="C164" s="65"/>
      <c r="D164" s="66" t="s">
        <v>157</v>
      </c>
      <c r="E164" s="67" t="e">
        <f>+#REF!-#REF!+#REF!</f>
        <v>#REF!</v>
      </c>
      <c r="G164" s="75"/>
      <c r="H164" s="21"/>
      <c r="I164" s="21"/>
      <c r="J164" s="21"/>
      <c r="K164" s="21"/>
    </row>
    <row r="165" spans="1:11" s="130" customFormat="1" ht="12" hidden="1" customHeight="1" x14ac:dyDescent="0.2">
      <c r="A165" s="63">
        <v>36</v>
      </c>
      <c r="B165" s="280">
        <v>205</v>
      </c>
      <c r="C165" s="65"/>
      <c r="D165" s="66" t="s">
        <v>158</v>
      </c>
      <c r="E165" s="67" t="e">
        <f>+#REF!-#REF!+#REF!</f>
        <v>#REF!</v>
      </c>
      <c r="G165" s="75"/>
      <c r="H165" s="21"/>
      <c r="I165" s="21"/>
      <c r="J165" s="21"/>
      <c r="K165" s="21"/>
    </row>
    <row r="166" spans="1:11" s="130" customFormat="1" ht="12" hidden="1" customHeight="1" x14ac:dyDescent="0.2">
      <c r="A166" s="63">
        <v>42</v>
      </c>
      <c r="B166" s="280">
        <v>201</v>
      </c>
      <c r="C166" s="65"/>
      <c r="D166" s="66" t="s">
        <v>154</v>
      </c>
      <c r="E166" s="67" t="e">
        <f>+#REF!-#REF!+#REF!</f>
        <v>#REF!</v>
      </c>
      <c r="G166" s="75"/>
      <c r="H166" s="21"/>
      <c r="I166" s="21"/>
      <c r="J166" s="21"/>
      <c r="K166" s="21"/>
    </row>
    <row r="167" spans="1:11" s="130" customFormat="1" ht="12" hidden="1" customHeight="1" x14ac:dyDescent="0.2">
      <c r="A167" s="63">
        <v>42</v>
      </c>
      <c r="B167" s="280">
        <v>202</v>
      </c>
      <c r="C167" s="65"/>
      <c r="D167" s="66" t="s">
        <v>155</v>
      </c>
      <c r="E167" s="67" t="e">
        <f>+#REF!-#REF!+#REF!</f>
        <v>#REF!</v>
      </c>
      <c r="G167" s="75"/>
      <c r="H167" s="21"/>
      <c r="I167" s="21"/>
      <c r="J167" s="21"/>
      <c r="K167" s="21"/>
    </row>
    <row r="168" spans="1:11" s="130" customFormat="1" ht="12" hidden="1" customHeight="1" x14ac:dyDescent="0.2">
      <c r="A168" s="63">
        <v>42</v>
      </c>
      <c r="B168" s="280">
        <v>203</v>
      </c>
      <c r="C168" s="65"/>
      <c r="D168" s="66" t="s">
        <v>156</v>
      </c>
      <c r="E168" s="67" t="e">
        <f>+#REF!-#REF!+#REF!</f>
        <v>#REF!</v>
      </c>
      <c r="G168" s="75"/>
      <c r="H168" s="21"/>
      <c r="I168" s="21"/>
      <c r="J168" s="21"/>
      <c r="K168" s="21"/>
    </row>
    <row r="169" spans="1:11" s="130" customFormat="1" ht="12" hidden="1" customHeight="1" x14ac:dyDescent="0.2">
      <c r="A169" s="63">
        <v>42</v>
      </c>
      <c r="B169" s="280">
        <v>204</v>
      </c>
      <c r="C169" s="65"/>
      <c r="D169" s="66" t="s">
        <v>157</v>
      </c>
      <c r="E169" s="67" t="e">
        <f>+#REF!-#REF!+#REF!</f>
        <v>#REF!</v>
      </c>
      <c r="G169" s="75"/>
      <c r="H169" s="21"/>
      <c r="I169" s="21"/>
      <c r="J169" s="21"/>
      <c r="K169" s="21"/>
    </row>
    <row r="170" spans="1:11" s="130" customFormat="1" ht="12" hidden="1" customHeight="1" x14ac:dyDescent="0.2">
      <c r="A170" s="63">
        <v>42</v>
      </c>
      <c r="B170" s="280">
        <v>205</v>
      </c>
      <c r="C170" s="65"/>
      <c r="D170" s="66" t="s">
        <v>158</v>
      </c>
      <c r="E170" s="67" t="e">
        <f>+#REF!-#REF!+#REF!</f>
        <v>#REF!</v>
      </c>
      <c r="G170" s="75"/>
      <c r="H170" s="21"/>
      <c r="I170" s="21"/>
      <c r="J170" s="21"/>
      <c r="K170" s="21"/>
    </row>
    <row r="171" spans="1:11" s="130" customFormat="1" ht="12" hidden="1" customHeight="1" x14ac:dyDescent="0.2">
      <c r="A171" s="63"/>
      <c r="B171" s="280" t="s">
        <v>106</v>
      </c>
      <c r="C171" s="65"/>
      <c r="D171" s="66"/>
      <c r="E171" s="67"/>
      <c r="G171" s="75"/>
      <c r="H171" s="21"/>
      <c r="I171" s="21"/>
      <c r="J171" s="21"/>
      <c r="K171" s="21"/>
    </row>
    <row r="172" spans="1:11" s="130" customFormat="1" ht="12" hidden="1" customHeight="1" x14ac:dyDescent="0.2">
      <c r="A172" s="565" t="s">
        <v>233</v>
      </c>
      <c r="B172" s="567"/>
      <c r="C172" s="60"/>
      <c r="D172" s="61" t="s">
        <v>159</v>
      </c>
      <c r="E172" s="62">
        <f>+E185+E186</f>
        <v>0</v>
      </c>
      <c r="G172" s="75"/>
      <c r="H172" s="21"/>
      <c r="I172" s="21"/>
      <c r="J172" s="21"/>
      <c r="K172" s="21"/>
    </row>
    <row r="173" spans="1:11" s="130" customFormat="1" ht="12" hidden="1" customHeight="1" x14ac:dyDescent="0.2">
      <c r="A173" s="63">
        <v>17</v>
      </c>
      <c r="B173" s="280">
        <v>301</v>
      </c>
      <c r="C173" s="65"/>
      <c r="D173" s="66" t="s">
        <v>160</v>
      </c>
      <c r="E173" s="67" t="e">
        <f>+#REF!-#REF!+#REF!</f>
        <v>#REF!</v>
      </c>
      <c r="G173" s="75"/>
      <c r="H173" s="21"/>
      <c r="I173" s="21"/>
      <c r="J173" s="21"/>
      <c r="K173" s="21"/>
    </row>
    <row r="174" spans="1:11" s="130" customFormat="1" ht="12" hidden="1" customHeight="1" x14ac:dyDescent="0.2">
      <c r="A174" s="63">
        <v>17</v>
      </c>
      <c r="B174" s="280">
        <v>302</v>
      </c>
      <c r="C174" s="65"/>
      <c r="D174" s="66" t="s">
        <v>161</v>
      </c>
      <c r="E174" s="67" t="e">
        <f>+#REF!-#REF!+#REF!</f>
        <v>#REF!</v>
      </c>
      <c r="G174" s="75"/>
      <c r="H174" s="21"/>
      <c r="I174" s="21"/>
      <c r="J174" s="21"/>
      <c r="K174" s="21"/>
    </row>
    <row r="175" spans="1:11" s="130" customFormat="1" ht="12" hidden="1" customHeight="1" x14ac:dyDescent="0.2">
      <c r="A175" s="63">
        <v>17</v>
      </c>
      <c r="B175" s="280">
        <v>303</v>
      </c>
      <c r="C175" s="65"/>
      <c r="D175" s="66" t="s">
        <v>162</v>
      </c>
      <c r="E175" s="67" t="e">
        <f>+#REF!-#REF!+#REF!</f>
        <v>#REF!</v>
      </c>
      <c r="G175" s="75"/>
      <c r="H175" s="21"/>
      <c r="I175" s="21"/>
      <c r="J175" s="21"/>
      <c r="K175" s="21"/>
    </row>
    <row r="176" spans="1:11" s="130" customFormat="1" ht="12" hidden="1" customHeight="1" x14ac:dyDescent="0.2">
      <c r="A176" s="63">
        <v>17</v>
      </c>
      <c r="B176" s="280">
        <v>304</v>
      </c>
      <c r="C176" s="65"/>
      <c r="D176" s="66" t="s">
        <v>163</v>
      </c>
      <c r="E176" s="67" t="e">
        <f>+#REF!-#REF!+#REF!</f>
        <v>#REF!</v>
      </c>
      <c r="G176" s="75"/>
      <c r="H176" s="21"/>
      <c r="I176" s="21"/>
      <c r="J176" s="21"/>
      <c r="K176" s="21"/>
    </row>
    <row r="177" spans="1:11" s="130" customFormat="1" ht="12" hidden="1" customHeight="1" x14ac:dyDescent="0.2">
      <c r="A177" s="63">
        <v>17</v>
      </c>
      <c r="B177" s="280">
        <v>399</v>
      </c>
      <c r="C177" s="65"/>
      <c r="D177" s="66" t="s">
        <v>164</v>
      </c>
      <c r="E177" s="67" t="e">
        <f>+#REF!-#REF!+#REF!</f>
        <v>#REF!</v>
      </c>
      <c r="G177" s="75"/>
      <c r="H177" s="21"/>
      <c r="I177" s="21"/>
      <c r="J177" s="21"/>
      <c r="K177" s="21"/>
    </row>
    <row r="178" spans="1:11" s="130" customFormat="1" ht="12" hidden="1" customHeight="1" x14ac:dyDescent="0.2">
      <c r="A178" s="63">
        <v>18</v>
      </c>
      <c r="B178" s="280">
        <v>301</v>
      </c>
      <c r="C178" s="65"/>
      <c r="D178" s="66" t="s">
        <v>160</v>
      </c>
      <c r="E178" s="67" t="e">
        <f>+#REF!-#REF!+#REF!</f>
        <v>#REF!</v>
      </c>
      <c r="G178" s="75"/>
      <c r="H178" s="21"/>
      <c r="I178" s="21"/>
      <c r="J178" s="21"/>
      <c r="K178" s="21"/>
    </row>
    <row r="179" spans="1:11" s="130" customFormat="1" ht="12" hidden="1" customHeight="1" x14ac:dyDescent="0.2">
      <c r="A179" s="63">
        <v>18</v>
      </c>
      <c r="B179" s="280">
        <v>302</v>
      </c>
      <c r="C179" s="65"/>
      <c r="D179" s="66" t="s">
        <v>161</v>
      </c>
      <c r="E179" s="67" t="e">
        <f>+#REF!-#REF!+#REF!</f>
        <v>#REF!</v>
      </c>
      <c r="G179" s="75"/>
      <c r="H179" s="21"/>
      <c r="I179" s="21"/>
      <c r="J179" s="21"/>
      <c r="K179" s="21"/>
    </row>
    <row r="180" spans="1:11" s="130" customFormat="1" ht="12" hidden="1" customHeight="1" x14ac:dyDescent="0.2">
      <c r="A180" s="63">
        <v>18</v>
      </c>
      <c r="B180" s="280">
        <v>303</v>
      </c>
      <c r="C180" s="65"/>
      <c r="D180" s="66" t="s">
        <v>162</v>
      </c>
      <c r="E180" s="67" t="e">
        <f>+#REF!-#REF!+#REF!</f>
        <v>#REF!</v>
      </c>
      <c r="G180" s="75"/>
      <c r="H180" s="21"/>
      <c r="I180" s="21"/>
      <c r="J180" s="21"/>
      <c r="K180" s="21"/>
    </row>
    <row r="181" spans="1:11" s="130" customFormat="1" ht="12" hidden="1" customHeight="1" x14ac:dyDescent="0.2">
      <c r="A181" s="63">
        <v>18</v>
      </c>
      <c r="B181" s="280">
        <v>304</v>
      </c>
      <c r="C181" s="65"/>
      <c r="D181" s="66" t="s">
        <v>163</v>
      </c>
      <c r="E181" s="67" t="e">
        <f>+#REF!-#REF!+#REF!</f>
        <v>#REF!</v>
      </c>
      <c r="G181" s="75"/>
      <c r="H181" s="21"/>
      <c r="I181" s="21"/>
      <c r="J181" s="21"/>
      <c r="K181" s="21"/>
    </row>
    <row r="182" spans="1:11" s="130" customFormat="1" ht="12" hidden="1" customHeight="1" x14ac:dyDescent="0.2">
      <c r="A182" s="63">
        <v>18</v>
      </c>
      <c r="B182" s="280">
        <v>399</v>
      </c>
      <c r="C182" s="65"/>
      <c r="D182" s="66" t="s">
        <v>164</v>
      </c>
      <c r="E182" s="67" t="e">
        <f>+#REF!-#REF!+#REF!</f>
        <v>#REF!</v>
      </c>
      <c r="G182" s="75"/>
      <c r="H182" s="21"/>
      <c r="I182" s="21"/>
      <c r="J182" s="21"/>
      <c r="K182" s="21"/>
    </row>
    <row r="183" spans="1:11" s="130" customFormat="1" ht="12" hidden="1" customHeight="1" x14ac:dyDescent="0.2">
      <c r="A183" s="63">
        <v>19</v>
      </c>
      <c r="B183" s="280">
        <v>301</v>
      </c>
      <c r="C183" s="65"/>
      <c r="D183" s="66" t="s">
        <v>160</v>
      </c>
      <c r="E183" s="67" t="e">
        <f>+#REF!-#REF!+#REF!</f>
        <v>#REF!</v>
      </c>
      <c r="G183" s="75"/>
      <c r="H183" s="21"/>
      <c r="I183" s="21"/>
      <c r="J183" s="21"/>
      <c r="K183" s="21"/>
    </row>
    <row r="184" spans="1:11" s="130" customFormat="1" ht="12" hidden="1" customHeight="1" x14ac:dyDescent="0.2">
      <c r="A184" s="63">
        <v>19</v>
      </c>
      <c r="B184" s="280">
        <v>302</v>
      </c>
      <c r="C184" s="65"/>
      <c r="D184" s="66" t="s">
        <v>161</v>
      </c>
      <c r="E184" s="67" t="e">
        <f>+#REF!-#REF!+#REF!</f>
        <v>#REF!</v>
      </c>
      <c r="G184" s="75"/>
      <c r="H184" s="21"/>
      <c r="I184" s="21"/>
      <c r="J184" s="21"/>
      <c r="K184" s="21"/>
    </row>
    <row r="185" spans="1:11" s="130" customFormat="1" ht="12" hidden="1" customHeight="1" x14ac:dyDescent="0.2">
      <c r="A185" s="63">
        <v>19</v>
      </c>
      <c r="B185" s="281">
        <v>303</v>
      </c>
      <c r="C185" s="70"/>
      <c r="D185" s="39" t="s">
        <v>162</v>
      </c>
      <c r="E185" s="103">
        <v>0</v>
      </c>
      <c r="G185" s="75"/>
      <c r="H185" s="21"/>
      <c r="I185" s="21"/>
      <c r="J185" s="21"/>
      <c r="K185" s="21"/>
    </row>
    <row r="186" spans="1:11" s="130" customFormat="1" ht="12" hidden="1" customHeight="1" x14ac:dyDescent="0.2">
      <c r="A186" s="63">
        <v>19</v>
      </c>
      <c r="B186" s="281">
        <v>304</v>
      </c>
      <c r="C186" s="70"/>
      <c r="D186" s="39" t="s">
        <v>163</v>
      </c>
      <c r="E186" s="103">
        <v>0</v>
      </c>
      <c r="G186" s="75"/>
      <c r="H186" s="21"/>
      <c r="I186" s="21"/>
      <c r="J186" s="21"/>
      <c r="K186" s="21"/>
    </row>
    <row r="187" spans="1:11" s="130" customFormat="1" ht="12" hidden="1" customHeight="1" x14ac:dyDescent="0.2">
      <c r="A187" s="63">
        <v>19</v>
      </c>
      <c r="B187" s="281">
        <v>399</v>
      </c>
      <c r="C187" s="70"/>
      <c r="D187" s="39" t="s">
        <v>164</v>
      </c>
      <c r="E187" s="103" t="e">
        <f>+#REF!-#REF!+#REF!</f>
        <v>#REF!</v>
      </c>
      <c r="G187" s="75"/>
      <c r="H187" s="21"/>
      <c r="I187" s="21"/>
      <c r="J187" s="21"/>
      <c r="K187" s="21"/>
    </row>
    <row r="188" spans="1:11" s="130" customFormat="1" ht="12" hidden="1" customHeight="1" x14ac:dyDescent="0.2">
      <c r="A188" s="63">
        <v>20</v>
      </c>
      <c r="B188" s="281">
        <v>301</v>
      </c>
      <c r="C188" s="70"/>
      <c r="D188" s="39" t="s">
        <v>160</v>
      </c>
      <c r="E188" s="103" t="e">
        <f>+#REF!-#REF!+#REF!</f>
        <v>#REF!</v>
      </c>
      <c r="G188" s="75"/>
      <c r="H188" s="21"/>
      <c r="I188" s="21"/>
      <c r="J188" s="21"/>
      <c r="K188" s="21"/>
    </row>
    <row r="189" spans="1:11" s="130" customFormat="1" ht="12" hidden="1" customHeight="1" x14ac:dyDescent="0.2">
      <c r="A189" s="63">
        <v>20</v>
      </c>
      <c r="B189" s="281">
        <v>302</v>
      </c>
      <c r="C189" s="70"/>
      <c r="D189" s="39" t="s">
        <v>161</v>
      </c>
      <c r="E189" s="103" t="e">
        <f>+#REF!-#REF!+#REF!</f>
        <v>#REF!</v>
      </c>
      <c r="G189" s="75"/>
      <c r="H189" s="21"/>
      <c r="I189" s="21"/>
      <c r="J189" s="21"/>
      <c r="K189" s="21"/>
    </row>
    <row r="190" spans="1:11" s="130" customFormat="1" ht="12" hidden="1" customHeight="1" x14ac:dyDescent="0.2">
      <c r="A190" s="63">
        <v>20</v>
      </c>
      <c r="B190" s="281">
        <v>303</v>
      </c>
      <c r="C190" s="70"/>
      <c r="D190" s="39" t="s">
        <v>162</v>
      </c>
      <c r="E190" s="103" t="e">
        <f>+#REF!-#REF!+#REF!</f>
        <v>#REF!</v>
      </c>
      <c r="G190" s="75"/>
      <c r="H190" s="21"/>
      <c r="I190" s="21"/>
      <c r="J190" s="21"/>
      <c r="K190" s="21"/>
    </row>
    <row r="191" spans="1:11" s="130" customFormat="1" ht="12" hidden="1" customHeight="1" x14ac:dyDescent="0.2">
      <c r="A191" s="63">
        <v>20</v>
      </c>
      <c r="B191" s="281">
        <v>304</v>
      </c>
      <c r="C191" s="70"/>
      <c r="D191" s="39" t="s">
        <v>163</v>
      </c>
      <c r="E191" s="103" t="e">
        <f>+#REF!-#REF!+#REF!</f>
        <v>#REF!</v>
      </c>
      <c r="G191" s="75"/>
      <c r="H191" s="21"/>
      <c r="I191" s="21"/>
      <c r="J191" s="21"/>
      <c r="K191" s="21"/>
    </row>
    <row r="192" spans="1:11" s="130" customFormat="1" ht="12" hidden="1" customHeight="1" x14ac:dyDescent="0.2">
      <c r="A192" s="63">
        <v>20</v>
      </c>
      <c r="B192" s="281">
        <v>399</v>
      </c>
      <c r="C192" s="70"/>
      <c r="D192" s="39" t="s">
        <v>164</v>
      </c>
      <c r="E192" s="103" t="e">
        <f>+#REF!-#REF!+#REF!</f>
        <v>#REF!</v>
      </c>
      <c r="G192" s="75"/>
      <c r="H192" s="21"/>
      <c r="I192" s="21"/>
      <c r="J192" s="21"/>
      <c r="K192" s="21"/>
    </row>
    <row r="193" spans="1:11" s="130" customFormat="1" ht="12" hidden="1" customHeight="1" x14ac:dyDescent="0.2">
      <c r="A193" s="63">
        <v>21</v>
      </c>
      <c r="B193" s="281">
        <v>301</v>
      </c>
      <c r="C193" s="70"/>
      <c r="D193" s="39" t="s">
        <v>160</v>
      </c>
      <c r="E193" s="103" t="e">
        <f>+#REF!-#REF!+#REF!</f>
        <v>#REF!</v>
      </c>
      <c r="G193" s="75"/>
      <c r="H193" s="21"/>
      <c r="I193" s="21"/>
      <c r="J193" s="21"/>
      <c r="K193" s="21"/>
    </row>
    <row r="194" spans="1:11" s="130" customFormat="1" ht="12" hidden="1" customHeight="1" x14ac:dyDescent="0.2">
      <c r="A194" s="63">
        <v>21</v>
      </c>
      <c r="B194" s="281">
        <v>302</v>
      </c>
      <c r="C194" s="70"/>
      <c r="D194" s="39" t="s">
        <v>161</v>
      </c>
      <c r="E194" s="103" t="e">
        <f>+#REF!-#REF!+#REF!</f>
        <v>#REF!</v>
      </c>
      <c r="G194" s="75"/>
      <c r="H194" s="21"/>
      <c r="I194" s="21"/>
      <c r="J194" s="21"/>
      <c r="K194" s="21"/>
    </row>
    <row r="195" spans="1:11" s="130" customFormat="1" ht="12" hidden="1" customHeight="1" x14ac:dyDescent="0.2">
      <c r="A195" s="63">
        <v>21</v>
      </c>
      <c r="B195" s="281">
        <v>303</v>
      </c>
      <c r="C195" s="70"/>
      <c r="D195" s="39" t="s">
        <v>162</v>
      </c>
      <c r="E195" s="103" t="e">
        <f>+#REF!-#REF!+#REF!</f>
        <v>#REF!</v>
      </c>
      <c r="G195" s="75"/>
      <c r="H195" s="21"/>
      <c r="I195" s="21"/>
      <c r="J195" s="21"/>
      <c r="K195" s="21"/>
    </row>
    <row r="196" spans="1:11" s="130" customFormat="1" ht="12" hidden="1" customHeight="1" x14ac:dyDescent="0.2">
      <c r="A196" s="63">
        <v>21</v>
      </c>
      <c r="B196" s="281">
        <v>304</v>
      </c>
      <c r="C196" s="70"/>
      <c r="D196" s="39" t="s">
        <v>163</v>
      </c>
      <c r="E196" s="103" t="e">
        <f>+#REF!-#REF!+#REF!</f>
        <v>#REF!</v>
      </c>
      <c r="G196" s="75"/>
      <c r="H196" s="21"/>
      <c r="I196" s="21"/>
      <c r="J196" s="21"/>
      <c r="K196" s="21"/>
    </row>
    <row r="197" spans="1:11" s="130" customFormat="1" ht="12" hidden="1" customHeight="1" x14ac:dyDescent="0.2">
      <c r="A197" s="63">
        <v>21</v>
      </c>
      <c r="B197" s="281">
        <v>399</v>
      </c>
      <c r="C197" s="70"/>
      <c r="D197" s="39" t="s">
        <v>164</v>
      </c>
      <c r="E197" s="103" t="e">
        <f>+#REF!-#REF!+#REF!</f>
        <v>#REF!</v>
      </c>
      <c r="G197" s="75"/>
      <c r="H197" s="21"/>
      <c r="I197" s="21"/>
      <c r="J197" s="21"/>
      <c r="K197" s="21"/>
    </row>
    <row r="198" spans="1:11" s="130" customFormat="1" ht="12" hidden="1" customHeight="1" x14ac:dyDescent="0.2">
      <c r="A198" s="63">
        <v>22</v>
      </c>
      <c r="B198" s="281">
        <v>301</v>
      </c>
      <c r="C198" s="70"/>
      <c r="D198" s="39" t="s">
        <v>160</v>
      </c>
      <c r="E198" s="103" t="e">
        <f>+#REF!-#REF!+#REF!</f>
        <v>#REF!</v>
      </c>
      <c r="G198" s="75"/>
      <c r="H198" s="21"/>
      <c r="I198" s="21"/>
      <c r="J198" s="21"/>
      <c r="K198" s="21"/>
    </row>
    <row r="199" spans="1:11" s="130" customFormat="1" ht="12" hidden="1" customHeight="1" x14ac:dyDescent="0.2">
      <c r="A199" s="63">
        <v>22</v>
      </c>
      <c r="B199" s="281">
        <v>302</v>
      </c>
      <c r="C199" s="70"/>
      <c r="D199" s="39" t="s">
        <v>161</v>
      </c>
      <c r="E199" s="103" t="e">
        <f>+#REF!-#REF!+#REF!</f>
        <v>#REF!</v>
      </c>
      <c r="G199" s="75"/>
      <c r="H199" s="21"/>
      <c r="I199" s="21"/>
      <c r="J199" s="21"/>
      <c r="K199" s="21"/>
    </row>
    <row r="200" spans="1:11" s="130" customFormat="1" ht="12" hidden="1" customHeight="1" x14ac:dyDescent="0.2">
      <c r="A200" s="63">
        <v>22</v>
      </c>
      <c r="B200" s="281">
        <v>303</v>
      </c>
      <c r="C200" s="70"/>
      <c r="D200" s="39" t="s">
        <v>162</v>
      </c>
      <c r="E200" s="103" t="e">
        <f>+#REF!-#REF!+#REF!</f>
        <v>#REF!</v>
      </c>
      <c r="G200" s="75"/>
      <c r="H200" s="21"/>
      <c r="I200" s="21"/>
      <c r="J200" s="21"/>
      <c r="K200" s="21"/>
    </row>
    <row r="201" spans="1:11" s="130" customFormat="1" ht="12" hidden="1" customHeight="1" x14ac:dyDescent="0.2">
      <c r="A201" s="63">
        <v>22</v>
      </c>
      <c r="B201" s="281">
        <v>304</v>
      </c>
      <c r="C201" s="70"/>
      <c r="D201" s="39" t="s">
        <v>163</v>
      </c>
      <c r="E201" s="103" t="e">
        <f>+#REF!-#REF!+#REF!</f>
        <v>#REF!</v>
      </c>
      <c r="G201" s="75"/>
      <c r="H201" s="21"/>
      <c r="I201" s="21"/>
      <c r="J201" s="21"/>
      <c r="K201" s="21"/>
    </row>
    <row r="202" spans="1:11" s="130" customFormat="1" ht="12" hidden="1" customHeight="1" x14ac:dyDescent="0.2">
      <c r="A202" s="63">
        <v>22</v>
      </c>
      <c r="B202" s="281">
        <v>399</v>
      </c>
      <c r="C202" s="70"/>
      <c r="D202" s="39" t="s">
        <v>164</v>
      </c>
      <c r="E202" s="103" t="e">
        <f>+#REF!-#REF!+#REF!</f>
        <v>#REF!</v>
      </c>
      <c r="G202" s="75"/>
      <c r="H202" s="21"/>
      <c r="I202" s="21"/>
      <c r="J202" s="21"/>
      <c r="K202" s="21"/>
    </row>
    <row r="203" spans="1:11" s="130" customFormat="1" ht="12" hidden="1" customHeight="1" x14ac:dyDescent="0.2">
      <c r="A203" s="63">
        <v>23</v>
      </c>
      <c r="B203" s="281">
        <v>301</v>
      </c>
      <c r="C203" s="70"/>
      <c r="D203" s="39" t="s">
        <v>160</v>
      </c>
      <c r="E203" s="103" t="e">
        <f>+#REF!-#REF!+#REF!</f>
        <v>#REF!</v>
      </c>
      <c r="G203" s="75"/>
      <c r="H203" s="21"/>
      <c r="I203" s="21"/>
      <c r="J203" s="21"/>
      <c r="K203" s="21"/>
    </row>
    <row r="204" spans="1:11" s="130" customFormat="1" ht="12" hidden="1" customHeight="1" x14ac:dyDescent="0.2">
      <c r="A204" s="63">
        <v>23</v>
      </c>
      <c r="B204" s="281">
        <v>302</v>
      </c>
      <c r="C204" s="70"/>
      <c r="D204" s="39" t="s">
        <v>161</v>
      </c>
      <c r="E204" s="103" t="e">
        <f>+#REF!-#REF!+#REF!</f>
        <v>#REF!</v>
      </c>
      <c r="G204" s="75"/>
      <c r="H204" s="21"/>
      <c r="I204" s="21"/>
      <c r="J204" s="21"/>
      <c r="K204" s="21"/>
    </row>
    <row r="205" spans="1:11" s="130" customFormat="1" ht="12" hidden="1" customHeight="1" x14ac:dyDescent="0.2">
      <c r="A205" s="63">
        <v>23</v>
      </c>
      <c r="B205" s="281">
        <v>303</v>
      </c>
      <c r="C205" s="70"/>
      <c r="D205" s="39" t="s">
        <v>162</v>
      </c>
      <c r="E205" s="103" t="e">
        <f>+#REF!-#REF!+#REF!</f>
        <v>#REF!</v>
      </c>
      <c r="G205" s="75"/>
      <c r="H205" s="21"/>
      <c r="I205" s="21"/>
      <c r="J205" s="21"/>
      <c r="K205" s="21"/>
    </row>
    <row r="206" spans="1:11" s="130" customFormat="1" ht="12" hidden="1" customHeight="1" x14ac:dyDescent="0.2">
      <c r="A206" s="63">
        <v>23</v>
      </c>
      <c r="B206" s="281">
        <v>304</v>
      </c>
      <c r="C206" s="70"/>
      <c r="D206" s="39" t="s">
        <v>163</v>
      </c>
      <c r="E206" s="103" t="e">
        <f>+#REF!-#REF!+#REF!</f>
        <v>#REF!</v>
      </c>
      <c r="G206" s="75"/>
      <c r="H206" s="21"/>
      <c r="I206" s="21"/>
      <c r="J206" s="21"/>
      <c r="K206" s="21"/>
    </row>
    <row r="207" spans="1:11" s="130" customFormat="1" ht="12" hidden="1" customHeight="1" x14ac:dyDescent="0.2">
      <c r="A207" s="63">
        <v>23</v>
      </c>
      <c r="B207" s="281">
        <v>399</v>
      </c>
      <c r="C207" s="70"/>
      <c r="D207" s="39" t="s">
        <v>164</v>
      </c>
      <c r="E207" s="103" t="e">
        <f>+#REF!-#REF!+#REF!</f>
        <v>#REF!</v>
      </c>
      <c r="G207" s="75"/>
      <c r="H207" s="21"/>
      <c r="I207" s="21"/>
      <c r="J207" s="21"/>
      <c r="K207" s="21"/>
    </row>
    <row r="208" spans="1:11" s="130" customFormat="1" ht="12" hidden="1" customHeight="1" x14ac:dyDescent="0.2">
      <c r="A208" s="63">
        <v>24</v>
      </c>
      <c r="B208" s="281">
        <v>301</v>
      </c>
      <c r="C208" s="70"/>
      <c r="D208" s="39" t="s">
        <v>160</v>
      </c>
      <c r="E208" s="103" t="e">
        <f>+#REF!-#REF!+#REF!</f>
        <v>#REF!</v>
      </c>
      <c r="G208" s="75"/>
      <c r="H208" s="21"/>
      <c r="I208" s="21"/>
      <c r="J208" s="21"/>
      <c r="K208" s="21"/>
    </row>
    <row r="209" spans="1:11" s="130" customFormat="1" ht="12" hidden="1" customHeight="1" x14ac:dyDescent="0.2">
      <c r="A209" s="63">
        <v>24</v>
      </c>
      <c r="B209" s="281">
        <v>302</v>
      </c>
      <c r="C209" s="70"/>
      <c r="D209" s="39" t="s">
        <v>161</v>
      </c>
      <c r="E209" s="103" t="e">
        <f>+#REF!-#REF!+#REF!</f>
        <v>#REF!</v>
      </c>
      <c r="G209" s="75"/>
      <c r="H209" s="21"/>
      <c r="I209" s="21"/>
      <c r="J209" s="21"/>
      <c r="K209" s="21"/>
    </row>
    <row r="210" spans="1:11" s="130" customFormat="1" ht="12" hidden="1" customHeight="1" x14ac:dyDescent="0.2">
      <c r="A210" s="63">
        <v>24</v>
      </c>
      <c r="B210" s="281">
        <v>303</v>
      </c>
      <c r="C210" s="70"/>
      <c r="D210" s="39" t="s">
        <v>162</v>
      </c>
      <c r="E210" s="103" t="e">
        <f>+#REF!-#REF!+#REF!</f>
        <v>#REF!</v>
      </c>
      <c r="G210" s="75"/>
      <c r="H210" s="21"/>
      <c r="I210" s="21"/>
      <c r="J210" s="21"/>
      <c r="K210" s="21"/>
    </row>
    <row r="211" spans="1:11" s="130" customFormat="1" ht="12" hidden="1" customHeight="1" x14ac:dyDescent="0.2">
      <c r="A211" s="63">
        <v>24</v>
      </c>
      <c r="B211" s="281">
        <v>304</v>
      </c>
      <c r="C211" s="70"/>
      <c r="D211" s="39" t="s">
        <v>163</v>
      </c>
      <c r="E211" s="103" t="e">
        <f>+#REF!-#REF!+#REF!</f>
        <v>#REF!</v>
      </c>
      <c r="G211" s="75"/>
      <c r="H211" s="21"/>
      <c r="I211" s="21"/>
      <c r="J211" s="21"/>
      <c r="K211" s="21"/>
    </row>
    <row r="212" spans="1:11" s="130" customFormat="1" ht="12" hidden="1" customHeight="1" x14ac:dyDescent="0.2">
      <c r="A212" s="63">
        <v>24</v>
      </c>
      <c r="B212" s="281">
        <v>399</v>
      </c>
      <c r="C212" s="70"/>
      <c r="D212" s="39" t="s">
        <v>164</v>
      </c>
      <c r="E212" s="103" t="e">
        <f>+#REF!-#REF!+#REF!</f>
        <v>#REF!</v>
      </c>
      <c r="G212" s="75"/>
      <c r="H212" s="21"/>
      <c r="I212" s="21"/>
      <c r="J212" s="21"/>
      <c r="K212" s="21"/>
    </row>
    <row r="213" spans="1:11" s="130" customFormat="1" ht="12" hidden="1" customHeight="1" x14ac:dyDescent="0.2">
      <c r="A213" s="63">
        <v>43</v>
      </c>
      <c r="B213" s="281">
        <v>301</v>
      </c>
      <c r="C213" s="70"/>
      <c r="D213" s="39" t="s">
        <v>160</v>
      </c>
      <c r="E213" s="103" t="e">
        <f>+#REF!-#REF!+#REF!</f>
        <v>#REF!</v>
      </c>
      <c r="G213" s="75"/>
      <c r="H213" s="21"/>
      <c r="I213" s="21"/>
      <c r="J213" s="21"/>
      <c r="K213" s="21"/>
    </row>
    <row r="214" spans="1:11" s="130" customFormat="1" ht="12" hidden="1" customHeight="1" x14ac:dyDescent="0.2">
      <c r="A214" s="63">
        <v>43</v>
      </c>
      <c r="B214" s="281">
        <v>302</v>
      </c>
      <c r="C214" s="70"/>
      <c r="D214" s="39" t="s">
        <v>161</v>
      </c>
      <c r="E214" s="103" t="e">
        <f>+#REF!-#REF!+#REF!</f>
        <v>#REF!</v>
      </c>
      <c r="G214" s="75"/>
      <c r="H214" s="21"/>
      <c r="I214" s="21"/>
      <c r="J214" s="21"/>
      <c r="K214" s="21"/>
    </row>
    <row r="215" spans="1:11" s="130" customFormat="1" ht="12" hidden="1" customHeight="1" x14ac:dyDescent="0.2">
      <c r="A215" s="63">
        <v>43</v>
      </c>
      <c r="B215" s="281">
        <v>303</v>
      </c>
      <c r="C215" s="70"/>
      <c r="D215" s="39" t="s">
        <v>162</v>
      </c>
      <c r="E215" s="103" t="e">
        <f>+#REF!-#REF!+#REF!</f>
        <v>#REF!</v>
      </c>
      <c r="G215" s="75"/>
      <c r="H215" s="21"/>
      <c r="I215" s="21"/>
      <c r="J215" s="21"/>
      <c r="K215" s="21"/>
    </row>
    <row r="216" spans="1:11" s="130" customFormat="1" ht="12" hidden="1" customHeight="1" x14ac:dyDescent="0.2">
      <c r="A216" s="63">
        <v>43</v>
      </c>
      <c r="B216" s="281">
        <v>304</v>
      </c>
      <c r="C216" s="70"/>
      <c r="D216" s="39" t="s">
        <v>163</v>
      </c>
      <c r="E216" s="103" t="e">
        <f>+#REF!-#REF!+#REF!</f>
        <v>#REF!</v>
      </c>
      <c r="G216" s="75"/>
      <c r="H216" s="21"/>
      <c r="I216" s="21"/>
      <c r="J216" s="21"/>
      <c r="K216" s="21"/>
    </row>
    <row r="217" spans="1:11" s="130" customFormat="1" ht="12" hidden="1" customHeight="1" x14ac:dyDescent="0.2">
      <c r="A217" s="63">
        <v>43</v>
      </c>
      <c r="B217" s="281">
        <v>399</v>
      </c>
      <c r="C217" s="70"/>
      <c r="D217" s="39" t="s">
        <v>164</v>
      </c>
      <c r="E217" s="103" t="e">
        <f>+#REF!-#REF!+#REF!</f>
        <v>#REF!</v>
      </c>
      <c r="G217" s="75"/>
      <c r="H217" s="21"/>
      <c r="I217" s="21"/>
      <c r="J217" s="21"/>
      <c r="K217" s="21"/>
    </row>
    <row r="218" spans="1:11" s="130" customFormat="1" ht="12" hidden="1" customHeight="1" x14ac:dyDescent="0.2">
      <c r="A218" s="63">
        <v>44</v>
      </c>
      <c r="B218" s="281">
        <v>301</v>
      </c>
      <c r="C218" s="70"/>
      <c r="D218" s="39" t="s">
        <v>160</v>
      </c>
      <c r="E218" s="103" t="e">
        <f>+#REF!-#REF!+#REF!</f>
        <v>#REF!</v>
      </c>
      <c r="G218" s="75"/>
      <c r="H218" s="21"/>
      <c r="I218" s="21"/>
      <c r="J218" s="21"/>
      <c r="K218" s="21"/>
    </row>
    <row r="219" spans="1:11" s="130" customFormat="1" ht="12" hidden="1" customHeight="1" x14ac:dyDescent="0.2">
      <c r="A219" s="63">
        <v>44</v>
      </c>
      <c r="B219" s="281">
        <v>302</v>
      </c>
      <c r="C219" s="70"/>
      <c r="D219" s="39" t="s">
        <v>161</v>
      </c>
      <c r="E219" s="103" t="e">
        <f>+#REF!-#REF!+#REF!</f>
        <v>#REF!</v>
      </c>
      <c r="G219" s="75"/>
      <c r="H219" s="21"/>
      <c r="I219" s="21"/>
      <c r="J219" s="21"/>
      <c r="K219" s="21"/>
    </row>
    <row r="220" spans="1:11" s="130" customFormat="1" ht="12" hidden="1" customHeight="1" x14ac:dyDescent="0.2">
      <c r="A220" s="63">
        <v>44</v>
      </c>
      <c r="B220" s="281">
        <v>303</v>
      </c>
      <c r="C220" s="70"/>
      <c r="D220" s="39" t="s">
        <v>162</v>
      </c>
      <c r="E220" s="103" t="e">
        <f>+#REF!-#REF!+#REF!</f>
        <v>#REF!</v>
      </c>
      <c r="G220" s="75"/>
      <c r="H220" s="21"/>
      <c r="I220" s="21"/>
      <c r="J220" s="21"/>
      <c r="K220" s="21"/>
    </row>
    <row r="221" spans="1:11" s="130" customFormat="1" ht="12" hidden="1" customHeight="1" x14ac:dyDescent="0.2">
      <c r="A221" s="63">
        <v>44</v>
      </c>
      <c r="B221" s="281">
        <v>304</v>
      </c>
      <c r="C221" s="70"/>
      <c r="D221" s="39" t="s">
        <v>163</v>
      </c>
      <c r="E221" s="103" t="e">
        <f>+#REF!-#REF!+#REF!</f>
        <v>#REF!</v>
      </c>
      <c r="G221" s="75"/>
      <c r="H221" s="21"/>
      <c r="I221" s="21"/>
      <c r="J221" s="21"/>
      <c r="K221" s="21"/>
    </row>
    <row r="222" spans="1:11" s="130" customFormat="1" ht="12" hidden="1" customHeight="1" x14ac:dyDescent="0.2">
      <c r="A222" s="63">
        <v>44</v>
      </c>
      <c r="B222" s="281">
        <v>399</v>
      </c>
      <c r="C222" s="70"/>
      <c r="D222" s="39" t="s">
        <v>164</v>
      </c>
      <c r="E222" s="103" t="e">
        <f>+#REF!-#REF!+#REF!</f>
        <v>#REF!</v>
      </c>
      <c r="G222" s="75"/>
      <c r="H222" s="21"/>
      <c r="I222" s="21"/>
      <c r="J222" s="21"/>
      <c r="K222" s="21"/>
    </row>
    <row r="223" spans="1:11" s="130" customFormat="1" ht="12" hidden="1" customHeight="1" x14ac:dyDescent="0.2">
      <c r="A223" s="63">
        <v>45</v>
      </c>
      <c r="B223" s="281">
        <v>301</v>
      </c>
      <c r="C223" s="70"/>
      <c r="D223" s="39" t="s">
        <v>160</v>
      </c>
      <c r="E223" s="103" t="e">
        <f>+#REF!-#REF!+#REF!</f>
        <v>#REF!</v>
      </c>
      <c r="G223" s="75"/>
      <c r="H223" s="21"/>
      <c r="I223" s="21"/>
      <c r="J223" s="21"/>
      <c r="K223" s="21"/>
    </row>
    <row r="224" spans="1:11" s="130" customFormat="1" ht="12" hidden="1" customHeight="1" x14ac:dyDescent="0.2">
      <c r="A224" s="63">
        <v>45</v>
      </c>
      <c r="B224" s="281">
        <v>302</v>
      </c>
      <c r="C224" s="70"/>
      <c r="D224" s="39" t="s">
        <v>161</v>
      </c>
      <c r="E224" s="103" t="e">
        <f>+#REF!-#REF!+#REF!</f>
        <v>#REF!</v>
      </c>
      <c r="G224" s="75"/>
      <c r="H224" s="21"/>
      <c r="I224" s="21"/>
      <c r="J224" s="21"/>
      <c r="K224" s="21"/>
    </row>
    <row r="225" spans="1:11" s="130" customFormat="1" ht="12" hidden="1" customHeight="1" x14ac:dyDescent="0.2">
      <c r="A225" s="63">
        <v>45</v>
      </c>
      <c r="B225" s="281">
        <v>303</v>
      </c>
      <c r="C225" s="70"/>
      <c r="D225" s="39" t="s">
        <v>162</v>
      </c>
      <c r="E225" s="103" t="e">
        <f>+#REF!-#REF!+#REF!</f>
        <v>#REF!</v>
      </c>
      <c r="G225" s="75"/>
      <c r="H225" s="21"/>
      <c r="I225" s="21"/>
      <c r="J225" s="21"/>
      <c r="K225" s="21"/>
    </row>
    <row r="226" spans="1:11" s="130" customFormat="1" ht="12" hidden="1" customHeight="1" x14ac:dyDescent="0.2">
      <c r="A226" s="63">
        <v>45</v>
      </c>
      <c r="B226" s="281">
        <v>304</v>
      </c>
      <c r="C226" s="70"/>
      <c r="D226" s="39" t="s">
        <v>163</v>
      </c>
      <c r="E226" s="103" t="e">
        <f>+#REF!-#REF!+#REF!</f>
        <v>#REF!</v>
      </c>
      <c r="G226" s="75"/>
      <c r="H226" s="21"/>
      <c r="I226" s="21"/>
      <c r="J226" s="21"/>
      <c r="K226" s="21"/>
    </row>
    <row r="227" spans="1:11" s="130" customFormat="1" ht="12" hidden="1" customHeight="1" x14ac:dyDescent="0.2">
      <c r="A227" s="63">
        <v>45</v>
      </c>
      <c r="B227" s="281">
        <v>399</v>
      </c>
      <c r="C227" s="70"/>
      <c r="D227" s="39" t="s">
        <v>164</v>
      </c>
      <c r="E227" s="103" t="e">
        <f>+#REF!-#REF!+#REF!</f>
        <v>#REF!</v>
      </c>
      <c r="G227" s="75"/>
      <c r="H227" s="21"/>
      <c r="I227" s="21"/>
      <c r="J227" s="21"/>
      <c r="K227" s="21"/>
    </row>
    <row r="228" spans="1:11" s="130" customFormat="1" ht="12" hidden="1" customHeight="1" x14ac:dyDescent="0.2">
      <c r="A228" s="63">
        <v>46</v>
      </c>
      <c r="B228" s="281">
        <v>301</v>
      </c>
      <c r="C228" s="70"/>
      <c r="D228" s="39" t="s">
        <v>160</v>
      </c>
      <c r="E228" s="103" t="e">
        <f>+#REF!-#REF!+#REF!</f>
        <v>#REF!</v>
      </c>
      <c r="G228" s="75"/>
      <c r="H228" s="21"/>
      <c r="I228" s="21"/>
      <c r="J228" s="21"/>
      <c r="K228" s="21"/>
    </row>
    <row r="229" spans="1:11" s="130" customFormat="1" ht="12" hidden="1" customHeight="1" x14ac:dyDescent="0.2">
      <c r="A229" s="63">
        <v>46</v>
      </c>
      <c r="B229" s="281">
        <v>302</v>
      </c>
      <c r="C229" s="70"/>
      <c r="D229" s="39" t="s">
        <v>161</v>
      </c>
      <c r="E229" s="103" t="e">
        <f>+#REF!-#REF!+#REF!</f>
        <v>#REF!</v>
      </c>
      <c r="G229" s="75"/>
      <c r="H229" s="21"/>
      <c r="I229" s="21"/>
      <c r="J229" s="21"/>
      <c r="K229" s="21"/>
    </row>
    <row r="230" spans="1:11" s="130" customFormat="1" ht="12" hidden="1" customHeight="1" x14ac:dyDescent="0.2">
      <c r="A230" s="63">
        <v>46</v>
      </c>
      <c r="B230" s="281">
        <v>303</v>
      </c>
      <c r="C230" s="70"/>
      <c r="D230" s="39" t="s">
        <v>162</v>
      </c>
      <c r="E230" s="103" t="e">
        <f>+#REF!-#REF!+#REF!</f>
        <v>#REF!</v>
      </c>
      <c r="G230" s="75"/>
      <c r="H230" s="21"/>
      <c r="I230" s="21"/>
      <c r="J230" s="21"/>
      <c r="K230" s="21"/>
    </row>
    <row r="231" spans="1:11" s="130" customFormat="1" ht="12" hidden="1" customHeight="1" x14ac:dyDescent="0.2">
      <c r="A231" s="63">
        <v>46</v>
      </c>
      <c r="B231" s="281">
        <v>304</v>
      </c>
      <c r="C231" s="70"/>
      <c r="D231" s="39" t="s">
        <v>163</v>
      </c>
      <c r="E231" s="103" t="e">
        <f>+#REF!-#REF!+#REF!</f>
        <v>#REF!</v>
      </c>
      <c r="G231" s="75"/>
      <c r="H231" s="21"/>
      <c r="I231" s="21"/>
      <c r="J231" s="21"/>
      <c r="K231" s="21"/>
    </row>
    <row r="232" spans="1:11" s="130" customFormat="1" ht="12" hidden="1" customHeight="1" x14ac:dyDescent="0.2">
      <c r="A232" s="63">
        <v>46</v>
      </c>
      <c r="B232" s="281">
        <v>399</v>
      </c>
      <c r="C232" s="70"/>
      <c r="D232" s="39" t="s">
        <v>164</v>
      </c>
      <c r="E232" s="103" t="e">
        <f>+#REF!-#REF!+#REF!</f>
        <v>#REF!</v>
      </c>
      <c r="G232" s="75"/>
      <c r="H232" s="21"/>
      <c r="I232" s="21"/>
      <c r="J232" s="21"/>
      <c r="K232" s="21"/>
    </row>
    <row r="233" spans="1:11" s="130" customFormat="1" ht="12" hidden="1" customHeight="1" x14ac:dyDescent="0.2">
      <c r="A233" s="63">
        <v>31</v>
      </c>
      <c r="B233" s="281">
        <v>301</v>
      </c>
      <c r="C233" s="70"/>
      <c r="D233" s="39" t="s">
        <v>160</v>
      </c>
      <c r="E233" s="103" t="e">
        <f>+#REF!-#REF!+#REF!</f>
        <v>#REF!</v>
      </c>
      <c r="G233" s="75"/>
      <c r="H233" s="21"/>
      <c r="I233" s="21"/>
      <c r="J233" s="21"/>
      <c r="K233" s="21"/>
    </row>
    <row r="234" spans="1:11" s="130" customFormat="1" ht="12" hidden="1" customHeight="1" x14ac:dyDescent="0.2">
      <c r="A234" s="63">
        <v>31</v>
      </c>
      <c r="B234" s="281">
        <v>302</v>
      </c>
      <c r="C234" s="70"/>
      <c r="D234" s="39" t="s">
        <v>161</v>
      </c>
      <c r="E234" s="103" t="e">
        <f>+#REF!-#REF!+#REF!</f>
        <v>#REF!</v>
      </c>
      <c r="G234" s="75"/>
      <c r="H234" s="21"/>
      <c r="I234" s="21"/>
      <c r="J234" s="21"/>
      <c r="K234" s="21"/>
    </row>
    <row r="235" spans="1:11" s="130" customFormat="1" ht="12" hidden="1" customHeight="1" x14ac:dyDescent="0.2">
      <c r="A235" s="63">
        <v>31</v>
      </c>
      <c r="B235" s="281">
        <v>303</v>
      </c>
      <c r="C235" s="70"/>
      <c r="D235" s="39" t="s">
        <v>162</v>
      </c>
      <c r="E235" s="103" t="e">
        <f>+#REF!-#REF!+#REF!</f>
        <v>#REF!</v>
      </c>
      <c r="G235" s="75"/>
      <c r="H235" s="21"/>
      <c r="I235" s="21"/>
      <c r="J235" s="21"/>
      <c r="K235" s="21"/>
    </row>
    <row r="236" spans="1:11" s="130" customFormat="1" ht="12" hidden="1" customHeight="1" x14ac:dyDescent="0.2">
      <c r="A236" s="63">
        <v>31</v>
      </c>
      <c r="B236" s="281">
        <v>304</v>
      </c>
      <c r="C236" s="70"/>
      <c r="D236" s="39" t="s">
        <v>163</v>
      </c>
      <c r="E236" s="103" t="e">
        <f>+#REF!-#REF!+#REF!</f>
        <v>#REF!</v>
      </c>
      <c r="G236" s="75"/>
      <c r="H236" s="21"/>
      <c r="I236" s="21"/>
      <c r="J236" s="21"/>
      <c r="K236" s="21"/>
    </row>
    <row r="237" spans="1:11" s="130" customFormat="1" ht="12" hidden="1" customHeight="1" x14ac:dyDescent="0.2">
      <c r="A237" s="63">
        <v>31</v>
      </c>
      <c r="B237" s="281">
        <v>399</v>
      </c>
      <c r="C237" s="70"/>
      <c r="D237" s="39" t="s">
        <v>164</v>
      </c>
      <c r="E237" s="103" t="e">
        <f>+#REF!-#REF!+#REF!</f>
        <v>#REF!</v>
      </c>
      <c r="G237" s="75"/>
      <c r="H237" s="21"/>
      <c r="I237" s="21"/>
      <c r="J237" s="21"/>
      <c r="K237" s="21"/>
    </row>
    <row r="238" spans="1:11" s="130" customFormat="1" ht="12" hidden="1" customHeight="1" x14ac:dyDescent="0.2">
      <c r="A238" s="63">
        <v>36</v>
      </c>
      <c r="B238" s="281">
        <v>301</v>
      </c>
      <c r="C238" s="70"/>
      <c r="D238" s="39" t="s">
        <v>160</v>
      </c>
      <c r="E238" s="103" t="e">
        <f>+#REF!-#REF!+#REF!</f>
        <v>#REF!</v>
      </c>
      <c r="G238" s="75"/>
      <c r="H238" s="21"/>
      <c r="I238" s="21"/>
      <c r="J238" s="21"/>
      <c r="K238" s="21"/>
    </row>
    <row r="239" spans="1:11" s="130" customFormat="1" ht="12" hidden="1" customHeight="1" x14ac:dyDescent="0.2">
      <c r="A239" s="63">
        <v>36</v>
      </c>
      <c r="B239" s="281">
        <v>302</v>
      </c>
      <c r="C239" s="70"/>
      <c r="D239" s="39" t="s">
        <v>161</v>
      </c>
      <c r="E239" s="103" t="e">
        <f>+#REF!-#REF!+#REF!</f>
        <v>#REF!</v>
      </c>
      <c r="G239" s="75"/>
      <c r="H239" s="21"/>
      <c r="I239" s="21"/>
      <c r="J239" s="21"/>
      <c r="K239" s="21"/>
    </row>
    <row r="240" spans="1:11" s="130" customFormat="1" ht="12" hidden="1" customHeight="1" x14ac:dyDescent="0.2">
      <c r="A240" s="63">
        <v>36</v>
      </c>
      <c r="B240" s="281">
        <v>303</v>
      </c>
      <c r="C240" s="70"/>
      <c r="D240" s="39" t="s">
        <v>162</v>
      </c>
      <c r="E240" s="103" t="e">
        <f>+#REF!-#REF!+#REF!</f>
        <v>#REF!</v>
      </c>
      <c r="G240" s="75"/>
      <c r="H240" s="21"/>
      <c r="I240" s="21"/>
      <c r="J240" s="21"/>
      <c r="K240" s="21"/>
    </row>
    <row r="241" spans="1:11" s="130" customFormat="1" ht="12" hidden="1" customHeight="1" x14ac:dyDescent="0.2">
      <c r="A241" s="63">
        <v>36</v>
      </c>
      <c r="B241" s="281">
        <v>304</v>
      </c>
      <c r="C241" s="70"/>
      <c r="D241" s="39" t="s">
        <v>163</v>
      </c>
      <c r="E241" s="103" t="e">
        <f>+#REF!-#REF!+#REF!</f>
        <v>#REF!</v>
      </c>
      <c r="G241" s="75"/>
      <c r="H241" s="21"/>
      <c r="I241" s="21"/>
      <c r="J241" s="21"/>
      <c r="K241" s="21"/>
    </row>
    <row r="242" spans="1:11" s="130" customFormat="1" ht="12" hidden="1" customHeight="1" x14ac:dyDescent="0.2">
      <c r="A242" s="63">
        <v>36</v>
      </c>
      <c r="B242" s="281">
        <v>399</v>
      </c>
      <c r="C242" s="70"/>
      <c r="D242" s="39" t="s">
        <v>164</v>
      </c>
      <c r="E242" s="103" t="e">
        <f>+#REF!-#REF!+#REF!</f>
        <v>#REF!</v>
      </c>
      <c r="G242" s="75"/>
      <c r="H242" s="21"/>
      <c r="I242" s="21"/>
      <c r="J242" s="21"/>
      <c r="K242" s="21"/>
    </row>
    <row r="243" spans="1:11" s="130" customFormat="1" ht="12" hidden="1" customHeight="1" x14ac:dyDescent="0.2">
      <c r="A243" s="63">
        <v>42</v>
      </c>
      <c r="B243" s="281">
        <v>301</v>
      </c>
      <c r="C243" s="70"/>
      <c r="D243" s="39" t="s">
        <v>160</v>
      </c>
      <c r="E243" s="103" t="e">
        <f>+#REF!-#REF!+#REF!</f>
        <v>#REF!</v>
      </c>
      <c r="G243" s="75"/>
      <c r="H243" s="21"/>
      <c r="I243" s="21"/>
      <c r="J243" s="21"/>
      <c r="K243" s="21"/>
    </row>
    <row r="244" spans="1:11" s="130" customFormat="1" ht="12" hidden="1" customHeight="1" x14ac:dyDescent="0.2">
      <c r="A244" s="63">
        <v>42</v>
      </c>
      <c r="B244" s="281">
        <v>302</v>
      </c>
      <c r="C244" s="70"/>
      <c r="D244" s="39" t="s">
        <v>161</v>
      </c>
      <c r="E244" s="103" t="e">
        <f>+#REF!-#REF!+#REF!</f>
        <v>#REF!</v>
      </c>
      <c r="G244" s="75"/>
      <c r="H244" s="21"/>
      <c r="I244" s="21"/>
      <c r="J244" s="21"/>
      <c r="K244" s="21"/>
    </row>
    <row r="245" spans="1:11" s="130" customFormat="1" ht="12" hidden="1" customHeight="1" x14ac:dyDescent="0.2">
      <c r="A245" s="63">
        <v>42</v>
      </c>
      <c r="B245" s="281">
        <v>303</v>
      </c>
      <c r="C245" s="70"/>
      <c r="D245" s="39" t="s">
        <v>162</v>
      </c>
      <c r="E245" s="103" t="e">
        <f>+#REF!-#REF!+#REF!</f>
        <v>#REF!</v>
      </c>
      <c r="G245" s="75"/>
      <c r="H245" s="21"/>
      <c r="I245" s="21"/>
      <c r="J245" s="21"/>
      <c r="K245" s="21"/>
    </row>
    <row r="246" spans="1:11" s="130" customFormat="1" ht="12" hidden="1" customHeight="1" x14ac:dyDescent="0.2">
      <c r="A246" s="63">
        <v>42</v>
      </c>
      <c r="B246" s="281">
        <v>304</v>
      </c>
      <c r="C246" s="70"/>
      <c r="D246" s="39" t="s">
        <v>163</v>
      </c>
      <c r="E246" s="103" t="e">
        <f>+#REF!-#REF!+#REF!</f>
        <v>#REF!</v>
      </c>
      <c r="G246" s="75"/>
      <c r="H246" s="21"/>
      <c r="I246" s="21"/>
      <c r="J246" s="21"/>
      <c r="K246" s="21"/>
    </row>
    <row r="247" spans="1:11" s="130" customFormat="1" ht="12" hidden="1" customHeight="1" x14ac:dyDescent="0.2">
      <c r="A247" s="63">
        <v>42</v>
      </c>
      <c r="B247" s="281">
        <v>399</v>
      </c>
      <c r="C247" s="70"/>
      <c r="D247" s="39" t="s">
        <v>164</v>
      </c>
      <c r="E247" s="103" t="e">
        <f>+#REF!-#REF!+#REF!</f>
        <v>#REF!</v>
      </c>
      <c r="G247" s="75"/>
      <c r="H247" s="21"/>
      <c r="I247" s="21"/>
      <c r="J247" s="21"/>
      <c r="K247" s="21"/>
    </row>
    <row r="248" spans="1:11" s="130" customFormat="1" ht="12" hidden="1" customHeight="1" x14ac:dyDescent="0.2">
      <c r="A248" s="63"/>
      <c r="B248" s="281" t="s">
        <v>106</v>
      </c>
      <c r="C248" s="70"/>
      <c r="D248" s="39"/>
      <c r="E248" s="103"/>
      <c r="G248" s="75"/>
      <c r="H248" s="21"/>
      <c r="I248" s="21"/>
      <c r="J248" s="21"/>
      <c r="K248" s="21"/>
    </row>
    <row r="249" spans="1:11" s="130" customFormat="1" ht="12" hidden="1" customHeight="1" x14ac:dyDescent="0.2">
      <c r="A249" s="541" t="s">
        <v>234</v>
      </c>
      <c r="B249" s="543"/>
      <c r="C249" s="68"/>
      <c r="D249" s="43" t="s">
        <v>34</v>
      </c>
      <c r="E249" s="104">
        <f>+E260+E264</f>
        <v>0</v>
      </c>
      <c r="G249" s="75"/>
      <c r="H249" s="21"/>
      <c r="I249" s="21"/>
      <c r="J249" s="21"/>
      <c r="K249" s="21"/>
    </row>
    <row r="250" spans="1:11" s="130" customFormat="1" ht="12" hidden="1" customHeight="1" x14ac:dyDescent="0.2">
      <c r="A250" s="63">
        <v>17</v>
      </c>
      <c r="B250" s="281">
        <v>401</v>
      </c>
      <c r="C250" s="70"/>
      <c r="D250" s="39" t="s">
        <v>94</v>
      </c>
      <c r="E250" s="103" t="e">
        <f>+#REF!-#REF!+#REF!</f>
        <v>#REF!</v>
      </c>
      <c r="G250" s="75"/>
      <c r="H250" s="21"/>
      <c r="I250" s="21"/>
      <c r="J250" s="21"/>
      <c r="K250" s="21"/>
    </row>
    <row r="251" spans="1:11" s="130" customFormat="1" ht="12" hidden="1" customHeight="1" x14ac:dyDescent="0.2">
      <c r="A251" s="63">
        <v>17</v>
      </c>
      <c r="B251" s="281">
        <v>402</v>
      </c>
      <c r="C251" s="70"/>
      <c r="D251" s="39" t="s">
        <v>96</v>
      </c>
      <c r="E251" s="103" t="e">
        <f>+#REF!-#REF!+#REF!</f>
        <v>#REF!</v>
      </c>
      <c r="G251" s="75"/>
      <c r="H251" s="21"/>
      <c r="I251" s="21"/>
      <c r="J251" s="21"/>
      <c r="K251" s="21"/>
    </row>
    <row r="252" spans="1:11" s="130" customFormat="1" ht="12" hidden="1" customHeight="1" x14ac:dyDescent="0.2">
      <c r="A252" s="63">
        <v>17</v>
      </c>
      <c r="B252" s="281">
        <v>403</v>
      </c>
      <c r="C252" s="70"/>
      <c r="D252" s="39" t="s">
        <v>97</v>
      </c>
      <c r="E252" s="103" t="e">
        <f>+#REF!-#REF!+#REF!</f>
        <v>#REF!</v>
      </c>
      <c r="G252" s="75"/>
      <c r="H252" s="21"/>
      <c r="I252" s="21"/>
      <c r="J252" s="21"/>
      <c r="K252" s="21"/>
    </row>
    <row r="253" spans="1:11" s="130" customFormat="1" ht="12" hidden="1" customHeight="1" x14ac:dyDescent="0.2">
      <c r="A253" s="63">
        <v>17</v>
      </c>
      <c r="B253" s="281">
        <v>404</v>
      </c>
      <c r="C253" s="70"/>
      <c r="D253" s="39" t="s">
        <v>62</v>
      </c>
      <c r="E253" s="103" t="e">
        <f>+#REF!-#REF!+#REF!</f>
        <v>#REF!</v>
      </c>
      <c r="G253" s="75"/>
      <c r="H253" s="21"/>
      <c r="I253" s="21"/>
      <c r="J253" s="21"/>
      <c r="K253" s="21"/>
    </row>
    <row r="254" spans="1:11" s="130" customFormat="1" ht="12" hidden="1" customHeight="1" x14ac:dyDescent="0.2">
      <c r="A254" s="63">
        <v>17</v>
      </c>
      <c r="B254" s="281">
        <v>405</v>
      </c>
      <c r="C254" s="70"/>
      <c r="D254" s="39" t="s">
        <v>63</v>
      </c>
      <c r="E254" s="103" t="e">
        <f>+#REF!-#REF!+#REF!</f>
        <v>#REF!</v>
      </c>
      <c r="G254" s="75"/>
      <c r="H254" s="21"/>
      <c r="I254" s="21"/>
      <c r="J254" s="21"/>
      <c r="K254" s="21"/>
    </row>
    <row r="255" spans="1:11" s="130" customFormat="1" ht="12" hidden="1" customHeight="1" x14ac:dyDescent="0.2">
      <c r="A255" s="63">
        <v>18</v>
      </c>
      <c r="B255" s="281">
        <v>401</v>
      </c>
      <c r="C255" s="70"/>
      <c r="D255" s="39" t="s">
        <v>94</v>
      </c>
      <c r="E255" s="103" t="e">
        <f>+#REF!-#REF!+#REF!</f>
        <v>#REF!</v>
      </c>
      <c r="G255" s="75"/>
      <c r="H255" s="21"/>
      <c r="I255" s="21"/>
      <c r="J255" s="21"/>
      <c r="K255" s="21"/>
    </row>
    <row r="256" spans="1:11" s="130" customFormat="1" ht="12" hidden="1" customHeight="1" x14ac:dyDescent="0.2">
      <c r="A256" s="63">
        <v>18</v>
      </c>
      <c r="B256" s="281">
        <v>402</v>
      </c>
      <c r="C256" s="70"/>
      <c r="D256" s="39" t="s">
        <v>96</v>
      </c>
      <c r="E256" s="103" t="e">
        <f>+#REF!-#REF!+#REF!</f>
        <v>#REF!</v>
      </c>
      <c r="G256" s="75"/>
      <c r="H256" s="21"/>
      <c r="I256" s="21"/>
      <c r="J256" s="21"/>
      <c r="K256" s="21"/>
    </row>
    <row r="257" spans="1:11" s="130" customFormat="1" ht="12" hidden="1" customHeight="1" x14ac:dyDescent="0.2">
      <c r="A257" s="63">
        <v>18</v>
      </c>
      <c r="B257" s="281">
        <v>403</v>
      </c>
      <c r="C257" s="70"/>
      <c r="D257" s="39" t="s">
        <v>97</v>
      </c>
      <c r="E257" s="103" t="e">
        <f>+#REF!-#REF!+#REF!</f>
        <v>#REF!</v>
      </c>
      <c r="G257" s="75"/>
      <c r="H257" s="21"/>
      <c r="I257" s="21"/>
      <c r="J257" s="21"/>
      <c r="K257" s="21"/>
    </row>
    <row r="258" spans="1:11" s="130" customFormat="1" ht="12" hidden="1" customHeight="1" x14ac:dyDescent="0.2">
      <c r="A258" s="63">
        <v>18</v>
      </c>
      <c r="B258" s="281">
        <v>404</v>
      </c>
      <c r="C258" s="70"/>
      <c r="D258" s="39" t="s">
        <v>62</v>
      </c>
      <c r="E258" s="103" t="e">
        <f>+#REF!-#REF!+#REF!</f>
        <v>#REF!</v>
      </c>
      <c r="G258" s="75"/>
      <c r="H258" s="21"/>
      <c r="I258" s="21"/>
      <c r="J258" s="21"/>
      <c r="K258" s="21"/>
    </row>
    <row r="259" spans="1:11" s="130" customFormat="1" ht="12" hidden="1" customHeight="1" x14ac:dyDescent="0.2">
      <c r="A259" s="63">
        <v>18</v>
      </c>
      <c r="B259" s="281">
        <v>405</v>
      </c>
      <c r="C259" s="70"/>
      <c r="D259" s="39" t="s">
        <v>63</v>
      </c>
      <c r="E259" s="103" t="e">
        <f>+#REF!-#REF!+#REF!</f>
        <v>#REF!</v>
      </c>
      <c r="G259" s="75"/>
      <c r="H259" s="21"/>
      <c r="I259" s="21"/>
      <c r="J259" s="21"/>
      <c r="K259" s="21"/>
    </row>
    <row r="260" spans="1:11" s="130" customFormat="1" ht="12" hidden="1" customHeight="1" x14ac:dyDescent="0.2">
      <c r="A260" s="63">
        <v>19</v>
      </c>
      <c r="B260" s="281">
        <v>401</v>
      </c>
      <c r="C260" s="70"/>
      <c r="D260" s="39" t="s">
        <v>94</v>
      </c>
      <c r="E260" s="103">
        <v>0</v>
      </c>
      <c r="G260" s="75"/>
      <c r="H260" s="21"/>
      <c r="I260" s="21"/>
      <c r="J260" s="21"/>
      <c r="K260" s="21"/>
    </row>
    <row r="261" spans="1:11" s="130" customFormat="1" ht="12" hidden="1" customHeight="1" x14ac:dyDescent="0.2">
      <c r="A261" s="63">
        <v>19</v>
      </c>
      <c r="B261" s="281">
        <v>402</v>
      </c>
      <c r="C261" s="70"/>
      <c r="D261" s="39" t="s">
        <v>96</v>
      </c>
      <c r="E261" s="103" t="e">
        <f>+#REF!-#REF!+#REF!</f>
        <v>#REF!</v>
      </c>
      <c r="G261" s="75"/>
      <c r="H261" s="21"/>
      <c r="I261" s="21"/>
      <c r="J261" s="21"/>
      <c r="K261" s="21"/>
    </row>
    <row r="262" spans="1:11" s="130" customFormat="1" ht="12" hidden="1" customHeight="1" x14ac:dyDescent="0.2">
      <c r="A262" s="63">
        <v>19</v>
      </c>
      <c r="B262" s="281">
        <v>403</v>
      </c>
      <c r="C262" s="70"/>
      <c r="D262" s="39" t="s">
        <v>97</v>
      </c>
      <c r="E262" s="103" t="e">
        <f>+#REF!-#REF!+#REF!</f>
        <v>#REF!</v>
      </c>
      <c r="G262" s="75"/>
      <c r="H262" s="21"/>
      <c r="I262" s="21"/>
      <c r="J262" s="21"/>
      <c r="K262" s="21"/>
    </row>
    <row r="263" spans="1:11" s="130" customFormat="1" ht="12" hidden="1" customHeight="1" x14ac:dyDescent="0.2">
      <c r="A263" s="63">
        <v>19</v>
      </c>
      <c r="B263" s="281">
        <v>404</v>
      </c>
      <c r="C263" s="70"/>
      <c r="D263" s="39" t="s">
        <v>62</v>
      </c>
      <c r="E263" s="103" t="e">
        <f>+#REF!-#REF!+#REF!</f>
        <v>#REF!</v>
      </c>
      <c r="G263" s="75"/>
      <c r="H263" s="21"/>
      <c r="I263" s="21"/>
      <c r="J263" s="21"/>
      <c r="K263" s="21"/>
    </row>
    <row r="264" spans="1:11" s="130" customFormat="1" ht="12" hidden="1" customHeight="1" x14ac:dyDescent="0.2">
      <c r="A264" s="63">
        <v>19</v>
      </c>
      <c r="B264" s="281">
        <v>405</v>
      </c>
      <c r="C264" s="70"/>
      <c r="D264" s="39" t="s">
        <v>63</v>
      </c>
      <c r="E264" s="103">
        <v>0</v>
      </c>
      <c r="G264" s="75"/>
      <c r="H264" s="21"/>
      <c r="I264" s="21"/>
      <c r="J264" s="21"/>
      <c r="K264" s="21"/>
    </row>
    <row r="265" spans="1:11" s="130" customFormat="1" ht="12" hidden="1" customHeight="1" x14ac:dyDescent="0.2">
      <c r="A265" s="63">
        <v>20</v>
      </c>
      <c r="B265" s="281">
        <v>401</v>
      </c>
      <c r="C265" s="70"/>
      <c r="D265" s="39" t="s">
        <v>94</v>
      </c>
      <c r="E265" s="103" t="e">
        <f>+#REF!-#REF!+#REF!</f>
        <v>#REF!</v>
      </c>
      <c r="G265" s="75"/>
      <c r="H265" s="21"/>
      <c r="I265" s="21"/>
      <c r="J265" s="21"/>
      <c r="K265" s="21"/>
    </row>
    <row r="266" spans="1:11" s="130" customFormat="1" ht="12" hidden="1" customHeight="1" x14ac:dyDescent="0.2">
      <c r="A266" s="63">
        <v>20</v>
      </c>
      <c r="B266" s="281">
        <v>402</v>
      </c>
      <c r="C266" s="70"/>
      <c r="D266" s="39" t="s">
        <v>96</v>
      </c>
      <c r="E266" s="103" t="e">
        <f>+#REF!-#REF!+#REF!</f>
        <v>#REF!</v>
      </c>
      <c r="G266" s="75"/>
      <c r="H266" s="21"/>
      <c r="I266" s="21"/>
      <c r="J266" s="21"/>
      <c r="K266" s="21"/>
    </row>
    <row r="267" spans="1:11" s="130" customFormat="1" ht="12" hidden="1" customHeight="1" x14ac:dyDescent="0.2">
      <c r="A267" s="63">
        <v>20</v>
      </c>
      <c r="B267" s="281">
        <v>403</v>
      </c>
      <c r="C267" s="70"/>
      <c r="D267" s="39" t="s">
        <v>97</v>
      </c>
      <c r="E267" s="103" t="e">
        <f>+#REF!-#REF!+#REF!</f>
        <v>#REF!</v>
      </c>
      <c r="G267" s="75"/>
      <c r="H267" s="21"/>
      <c r="I267" s="21"/>
      <c r="J267" s="21"/>
      <c r="K267" s="21"/>
    </row>
    <row r="268" spans="1:11" s="130" customFormat="1" ht="12" hidden="1" customHeight="1" x14ac:dyDescent="0.2">
      <c r="A268" s="63">
        <v>20</v>
      </c>
      <c r="B268" s="281">
        <v>404</v>
      </c>
      <c r="C268" s="70"/>
      <c r="D268" s="39" t="s">
        <v>62</v>
      </c>
      <c r="E268" s="103" t="e">
        <f>+#REF!-#REF!+#REF!</f>
        <v>#REF!</v>
      </c>
      <c r="G268" s="75"/>
      <c r="H268" s="21"/>
      <c r="I268" s="21"/>
      <c r="J268" s="21"/>
      <c r="K268" s="21"/>
    </row>
    <row r="269" spans="1:11" s="130" customFormat="1" ht="12" hidden="1" customHeight="1" x14ac:dyDescent="0.2">
      <c r="A269" s="63">
        <v>20</v>
      </c>
      <c r="B269" s="281">
        <v>405</v>
      </c>
      <c r="C269" s="70"/>
      <c r="D269" s="39" t="s">
        <v>63</v>
      </c>
      <c r="E269" s="103" t="e">
        <f>+#REF!-#REF!+#REF!</f>
        <v>#REF!</v>
      </c>
      <c r="G269" s="75"/>
      <c r="H269" s="21"/>
      <c r="I269" s="21"/>
      <c r="J269" s="21"/>
      <c r="K269" s="21"/>
    </row>
    <row r="270" spans="1:11" s="130" customFormat="1" ht="12" hidden="1" customHeight="1" x14ac:dyDescent="0.2">
      <c r="A270" s="63">
        <v>21</v>
      </c>
      <c r="B270" s="281">
        <v>401</v>
      </c>
      <c r="C270" s="70"/>
      <c r="D270" s="39" t="s">
        <v>94</v>
      </c>
      <c r="E270" s="103" t="e">
        <f>+#REF!-#REF!+#REF!</f>
        <v>#REF!</v>
      </c>
      <c r="G270" s="75"/>
      <c r="H270" s="21"/>
      <c r="I270" s="21"/>
      <c r="J270" s="21"/>
      <c r="K270" s="21"/>
    </row>
    <row r="271" spans="1:11" s="130" customFormat="1" ht="12" hidden="1" customHeight="1" x14ac:dyDescent="0.2">
      <c r="A271" s="63">
        <v>21</v>
      </c>
      <c r="B271" s="281">
        <v>402</v>
      </c>
      <c r="C271" s="70"/>
      <c r="D271" s="39" t="s">
        <v>96</v>
      </c>
      <c r="E271" s="103" t="e">
        <f>+#REF!-#REF!+#REF!</f>
        <v>#REF!</v>
      </c>
      <c r="G271" s="75"/>
      <c r="H271" s="21"/>
      <c r="I271" s="21"/>
      <c r="J271" s="21"/>
      <c r="K271" s="21"/>
    </row>
    <row r="272" spans="1:11" s="130" customFormat="1" ht="12" hidden="1" customHeight="1" x14ac:dyDescent="0.2">
      <c r="A272" s="63">
        <v>21</v>
      </c>
      <c r="B272" s="281">
        <v>403</v>
      </c>
      <c r="C272" s="70"/>
      <c r="D272" s="39" t="s">
        <v>97</v>
      </c>
      <c r="E272" s="103" t="e">
        <f>+#REF!-#REF!+#REF!</f>
        <v>#REF!</v>
      </c>
      <c r="G272" s="75"/>
      <c r="H272" s="21"/>
      <c r="I272" s="21"/>
      <c r="J272" s="21"/>
      <c r="K272" s="21"/>
    </row>
    <row r="273" spans="1:11" s="130" customFormat="1" ht="12" hidden="1" customHeight="1" x14ac:dyDescent="0.2">
      <c r="A273" s="63">
        <v>21</v>
      </c>
      <c r="B273" s="281">
        <v>404</v>
      </c>
      <c r="C273" s="70"/>
      <c r="D273" s="39" t="s">
        <v>62</v>
      </c>
      <c r="E273" s="103" t="e">
        <f>+#REF!-#REF!+#REF!</f>
        <v>#REF!</v>
      </c>
      <c r="G273" s="75"/>
      <c r="H273" s="21"/>
      <c r="I273" s="21"/>
      <c r="J273" s="21"/>
      <c r="K273" s="21"/>
    </row>
    <row r="274" spans="1:11" s="130" customFormat="1" ht="12" hidden="1" customHeight="1" x14ac:dyDescent="0.2">
      <c r="A274" s="63">
        <v>21</v>
      </c>
      <c r="B274" s="281">
        <v>405</v>
      </c>
      <c r="C274" s="70"/>
      <c r="D274" s="39" t="s">
        <v>63</v>
      </c>
      <c r="E274" s="103" t="e">
        <f>+#REF!-#REF!+#REF!</f>
        <v>#REF!</v>
      </c>
      <c r="G274" s="75"/>
      <c r="H274" s="21"/>
      <c r="I274" s="21"/>
      <c r="J274" s="21"/>
      <c r="K274" s="21"/>
    </row>
    <row r="275" spans="1:11" s="130" customFormat="1" ht="12" hidden="1" customHeight="1" x14ac:dyDescent="0.2">
      <c r="A275" s="63">
        <v>22</v>
      </c>
      <c r="B275" s="281">
        <v>401</v>
      </c>
      <c r="C275" s="70"/>
      <c r="D275" s="39" t="s">
        <v>94</v>
      </c>
      <c r="E275" s="103" t="e">
        <f>+#REF!-#REF!+#REF!</f>
        <v>#REF!</v>
      </c>
      <c r="G275" s="75"/>
      <c r="H275" s="21"/>
      <c r="I275" s="21"/>
      <c r="J275" s="21"/>
      <c r="K275" s="21"/>
    </row>
    <row r="276" spans="1:11" s="130" customFormat="1" ht="12" hidden="1" customHeight="1" x14ac:dyDescent="0.2">
      <c r="A276" s="63">
        <v>22</v>
      </c>
      <c r="B276" s="281">
        <v>402</v>
      </c>
      <c r="C276" s="70"/>
      <c r="D276" s="39" t="s">
        <v>96</v>
      </c>
      <c r="E276" s="103" t="e">
        <f>+#REF!-#REF!+#REF!</f>
        <v>#REF!</v>
      </c>
      <c r="G276" s="75"/>
      <c r="H276" s="21"/>
      <c r="I276" s="21"/>
      <c r="J276" s="21"/>
      <c r="K276" s="21"/>
    </row>
    <row r="277" spans="1:11" s="130" customFormat="1" ht="12" hidden="1" customHeight="1" x14ac:dyDescent="0.2">
      <c r="A277" s="63">
        <v>22</v>
      </c>
      <c r="B277" s="281">
        <v>403</v>
      </c>
      <c r="C277" s="70"/>
      <c r="D277" s="39" t="s">
        <v>97</v>
      </c>
      <c r="E277" s="103" t="e">
        <f>+#REF!-#REF!+#REF!</f>
        <v>#REF!</v>
      </c>
      <c r="G277" s="75"/>
      <c r="H277" s="21"/>
      <c r="I277" s="21"/>
      <c r="J277" s="21"/>
      <c r="K277" s="21"/>
    </row>
    <row r="278" spans="1:11" s="130" customFormat="1" ht="12" hidden="1" customHeight="1" x14ac:dyDescent="0.2">
      <c r="A278" s="63">
        <v>22</v>
      </c>
      <c r="B278" s="281">
        <v>404</v>
      </c>
      <c r="C278" s="70"/>
      <c r="D278" s="39" t="s">
        <v>62</v>
      </c>
      <c r="E278" s="103" t="e">
        <f>+#REF!-#REF!+#REF!</f>
        <v>#REF!</v>
      </c>
      <c r="G278" s="75"/>
      <c r="H278" s="21"/>
      <c r="I278" s="21"/>
      <c r="J278" s="21"/>
      <c r="K278" s="21"/>
    </row>
    <row r="279" spans="1:11" s="130" customFormat="1" ht="12" hidden="1" customHeight="1" x14ac:dyDescent="0.2">
      <c r="A279" s="63">
        <v>22</v>
      </c>
      <c r="B279" s="281">
        <v>405</v>
      </c>
      <c r="C279" s="70"/>
      <c r="D279" s="39" t="s">
        <v>63</v>
      </c>
      <c r="E279" s="103" t="e">
        <f>+#REF!-#REF!+#REF!</f>
        <v>#REF!</v>
      </c>
      <c r="G279" s="75"/>
      <c r="H279" s="21"/>
      <c r="I279" s="21"/>
      <c r="J279" s="21"/>
      <c r="K279" s="21"/>
    </row>
    <row r="280" spans="1:11" s="130" customFormat="1" ht="12" hidden="1" customHeight="1" x14ac:dyDescent="0.2">
      <c r="A280" s="63">
        <v>23</v>
      </c>
      <c r="B280" s="281">
        <v>401</v>
      </c>
      <c r="C280" s="70"/>
      <c r="D280" s="39" t="s">
        <v>94</v>
      </c>
      <c r="E280" s="103" t="e">
        <f>+#REF!-#REF!+#REF!</f>
        <v>#REF!</v>
      </c>
      <c r="G280" s="75"/>
      <c r="H280" s="21"/>
      <c r="I280" s="21"/>
      <c r="J280" s="21"/>
      <c r="K280" s="21"/>
    </row>
    <row r="281" spans="1:11" s="130" customFormat="1" ht="12" hidden="1" customHeight="1" x14ac:dyDescent="0.2">
      <c r="A281" s="63">
        <v>23</v>
      </c>
      <c r="B281" s="281">
        <v>402</v>
      </c>
      <c r="C281" s="70"/>
      <c r="D281" s="39" t="s">
        <v>96</v>
      </c>
      <c r="E281" s="103" t="e">
        <f>+#REF!-#REF!+#REF!</f>
        <v>#REF!</v>
      </c>
      <c r="G281" s="75"/>
      <c r="H281" s="21"/>
      <c r="I281" s="21"/>
      <c r="J281" s="21"/>
      <c r="K281" s="21"/>
    </row>
    <row r="282" spans="1:11" s="130" customFormat="1" ht="12" hidden="1" customHeight="1" x14ac:dyDescent="0.2">
      <c r="A282" s="63">
        <v>23</v>
      </c>
      <c r="B282" s="281">
        <v>403</v>
      </c>
      <c r="C282" s="70"/>
      <c r="D282" s="39" t="s">
        <v>97</v>
      </c>
      <c r="E282" s="103" t="e">
        <f>+#REF!-#REF!+#REF!</f>
        <v>#REF!</v>
      </c>
      <c r="G282" s="75"/>
      <c r="H282" s="21"/>
      <c r="I282" s="21"/>
      <c r="J282" s="21"/>
      <c r="K282" s="21"/>
    </row>
    <row r="283" spans="1:11" s="130" customFormat="1" ht="12" hidden="1" customHeight="1" x14ac:dyDescent="0.2">
      <c r="A283" s="63">
        <v>23</v>
      </c>
      <c r="B283" s="281">
        <v>404</v>
      </c>
      <c r="C283" s="70"/>
      <c r="D283" s="39" t="s">
        <v>62</v>
      </c>
      <c r="E283" s="103" t="e">
        <f>+#REF!-#REF!+#REF!</f>
        <v>#REF!</v>
      </c>
      <c r="G283" s="75"/>
      <c r="H283" s="21"/>
      <c r="I283" s="21"/>
      <c r="J283" s="21"/>
      <c r="K283" s="21"/>
    </row>
    <row r="284" spans="1:11" s="130" customFormat="1" ht="12" hidden="1" customHeight="1" x14ac:dyDescent="0.2">
      <c r="A284" s="63">
        <v>23</v>
      </c>
      <c r="B284" s="281">
        <v>405</v>
      </c>
      <c r="C284" s="70"/>
      <c r="D284" s="39" t="s">
        <v>63</v>
      </c>
      <c r="E284" s="103" t="e">
        <f>+#REF!-#REF!+#REF!</f>
        <v>#REF!</v>
      </c>
      <c r="G284" s="75"/>
      <c r="H284" s="21"/>
      <c r="I284" s="21"/>
      <c r="J284" s="21"/>
      <c r="K284" s="21"/>
    </row>
    <row r="285" spans="1:11" s="130" customFormat="1" ht="12" hidden="1" customHeight="1" x14ac:dyDescent="0.2">
      <c r="A285" s="63">
        <v>24</v>
      </c>
      <c r="B285" s="281">
        <v>401</v>
      </c>
      <c r="C285" s="70"/>
      <c r="D285" s="39" t="s">
        <v>94</v>
      </c>
      <c r="E285" s="103" t="e">
        <f>+#REF!-#REF!+#REF!</f>
        <v>#REF!</v>
      </c>
      <c r="G285" s="75"/>
      <c r="H285" s="21"/>
      <c r="I285" s="21"/>
      <c r="J285" s="21"/>
      <c r="K285" s="21"/>
    </row>
    <row r="286" spans="1:11" s="130" customFormat="1" ht="12" hidden="1" customHeight="1" x14ac:dyDescent="0.2">
      <c r="A286" s="63">
        <v>24</v>
      </c>
      <c r="B286" s="281">
        <v>402</v>
      </c>
      <c r="C286" s="70"/>
      <c r="D286" s="39" t="s">
        <v>96</v>
      </c>
      <c r="E286" s="103" t="e">
        <f>+#REF!-#REF!+#REF!</f>
        <v>#REF!</v>
      </c>
      <c r="G286" s="75"/>
      <c r="H286" s="21"/>
      <c r="I286" s="21"/>
      <c r="J286" s="21"/>
      <c r="K286" s="21"/>
    </row>
    <row r="287" spans="1:11" s="130" customFormat="1" ht="12" hidden="1" customHeight="1" x14ac:dyDescent="0.2">
      <c r="A287" s="63">
        <v>24</v>
      </c>
      <c r="B287" s="281">
        <v>403</v>
      </c>
      <c r="C287" s="70"/>
      <c r="D287" s="39" t="s">
        <v>97</v>
      </c>
      <c r="E287" s="103" t="e">
        <f>+#REF!-#REF!+#REF!</f>
        <v>#REF!</v>
      </c>
      <c r="G287" s="75"/>
      <c r="H287" s="21"/>
      <c r="I287" s="21"/>
      <c r="J287" s="21"/>
      <c r="K287" s="21"/>
    </row>
    <row r="288" spans="1:11" s="130" customFormat="1" ht="12" hidden="1" customHeight="1" x14ac:dyDescent="0.2">
      <c r="A288" s="63">
        <v>24</v>
      </c>
      <c r="B288" s="281">
        <v>404</v>
      </c>
      <c r="C288" s="70"/>
      <c r="D288" s="39" t="s">
        <v>62</v>
      </c>
      <c r="E288" s="103" t="e">
        <f>+#REF!-#REF!+#REF!</f>
        <v>#REF!</v>
      </c>
      <c r="G288" s="75"/>
      <c r="H288" s="21"/>
      <c r="I288" s="21"/>
      <c r="J288" s="21"/>
      <c r="K288" s="21"/>
    </row>
    <row r="289" spans="1:11" s="130" customFormat="1" ht="12" hidden="1" customHeight="1" x14ac:dyDescent="0.2">
      <c r="A289" s="63">
        <v>24</v>
      </c>
      <c r="B289" s="281">
        <v>405</v>
      </c>
      <c r="C289" s="70"/>
      <c r="D289" s="39" t="s">
        <v>63</v>
      </c>
      <c r="E289" s="103" t="e">
        <f>+#REF!-#REF!+#REF!</f>
        <v>#REF!</v>
      </c>
      <c r="G289" s="75"/>
      <c r="H289" s="21"/>
      <c r="I289" s="21"/>
      <c r="J289" s="21"/>
      <c r="K289" s="21"/>
    </row>
    <row r="290" spans="1:11" s="130" customFormat="1" ht="12" hidden="1" customHeight="1" x14ac:dyDescent="0.2">
      <c r="A290" s="63">
        <v>43</v>
      </c>
      <c r="B290" s="281">
        <v>401</v>
      </c>
      <c r="C290" s="70"/>
      <c r="D290" s="39" t="s">
        <v>94</v>
      </c>
      <c r="E290" s="103" t="e">
        <f>+#REF!-#REF!+#REF!</f>
        <v>#REF!</v>
      </c>
      <c r="G290" s="75"/>
      <c r="H290" s="21"/>
      <c r="I290" s="21"/>
      <c r="J290" s="21"/>
      <c r="K290" s="21"/>
    </row>
    <row r="291" spans="1:11" s="130" customFormat="1" ht="12" hidden="1" customHeight="1" x14ac:dyDescent="0.2">
      <c r="A291" s="63">
        <v>43</v>
      </c>
      <c r="B291" s="281">
        <v>402</v>
      </c>
      <c r="C291" s="70"/>
      <c r="D291" s="39" t="s">
        <v>96</v>
      </c>
      <c r="E291" s="103" t="e">
        <f>+#REF!-#REF!+#REF!</f>
        <v>#REF!</v>
      </c>
      <c r="G291" s="75"/>
      <c r="H291" s="21"/>
      <c r="I291" s="21"/>
      <c r="J291" s="21"/>
      <c r="K291" s="21"/>
    </row>
    <row r="292" spans="1:11" s="130" customFormat="1" ht="12" hidden="1" customHeight="1" x14ac:dyDescent="0.2">
      <c r="A292" s="63">
        <v>43</v>
      </c>
      <c r="B292" s="281">
        <v>403</v>
      </c>
      <c r="C292" s="70"/>
      <c r="D292" s="39" t="s">
        <v>97</v>
      </c>
      <c r="E292" s="103" t="e">
        <f>+#REF!-#REF!+#REF!</f>
        <v>#REF!</v>
      </c>
      <c r="G292" s="75"/>
      <c r="H292" s="21"/>
      <c r="I292" s="21"/>
      <c r="J292" s="21"/>
      <c r="K292" s="21"/>
    </row>
    <row r="293" spans="1:11" s="130" customFormat="1" ht="12" hidden="1" customHeight="1" x14ac:dyDescent="0.2">
      <c r="A293" s="63">
        <v>43</v>
      </c>
      <c r="B293" s="281">
        <v>404</v>
      </c>
      <c r="C293" s="70"/>
      <c r="D293" s="39" t="s">
        <v>62</v>
      </c>
      <c r="E293" s="103" t="e">
        <f>+#REF!-#REF!+#REF!</f>
        <v>#REF!</v>
      </c>
      <c r="G293" s="75"/>
      <c r="H293" s="21"/>
      <c r="I293" s="21"/>
      <c r="J293" s="21"/>
      <c r="K293" s="21"/>
    </row>
    <row r="294" spans="1:11" s="130" customFormat="1" ht="12" hidden="1" customHeight="1" x14ac:dyDescent="0.2">
      <c r="A294" s="63">
        <v>43</v>
      </c>
      <c r="B294" s="281">
        <v>405</v>
      </c>
      <c r="C294" s="70"/>
      <c r="D294" s="39" t="s">
        <v>63</v>
      </c>
      <c r="E294" s="103" t="e">
        <f>+#REF!-#REF!+#REF!</f>
        <v>#REF!</v>
      </c>
      <c r="G294" s="75"/>
      <c r="H294" s="21"/>
      <c r="I294" s="21"/>
      <c r="J294" s="21"/>
      <c r="K294" s="21"/>
    </row>
    <row r="295" spans="1:11" s="130" customFormat="1" ht="12" hidden="1" customHeight="1" x14ac:dyDescent="0.2">
      <c r="A295" s="63">
        <v>44</v>
      </c>
      <c r="B295" s="281">
        <v>401</v>
      </c>
      <c r="C295" s="70"/>
      <c r="D295" s="39" t="s">
        <v>94</v>
      </c>
      <c r="E295" s="103" t="e">
        <f>+#REF!-#REF!+#REF!</f>
        <v>#REF!</v>
      </c>
      <c r="G295" s="75"/>
      <c r="H295" s="21"/>
      <c r="I295" s="21"/>
      <c r="J295" s="21"/>
      <c r="K295" s="21"/>
    </row>
    <row r="296" spans="1:11" s="130" customFormat="1" ht="12" hidden="1" customHeight="1" x14ac:dyDescent="0.2">
      <c r="A296" s="63">
        <v>44</v>
      </c>
      <c r="B296" s="281">
        <v>402</v>
      </c>
      <c r="C296" s="70"/>
      <c r="D296" s="39" t="s">
        <v>96</v>
      </c>
      <c r="E296" s="103" t="e">
        <f>+#REF!-#REF!+#REF!</f>
        <v>#REF!</v>
      </c>
      <c r="G296" s="75"/>
      <c r="H296" s="21"/>
      <c r="I296" s="21"/>
      <c r="J296" s="21"/>
      <c r="K296" s="21"/>
    </row>
    <row r="297" spans="1:11" s="130" customFormat="1" ht="12" hidden="1" customHeight="1" x14ac:dyDescent="0.2">
      <c r="A297" s="63">
        <v>44</v>
      </c>
      <c r="B297" s="281">
        <v>403</v>
      </c>
      <c r="C297" s="70"/>
      <c r="D297" s="39" t="s">
        <v>97</v>
      </c>
      <c r="E297" s="103" t="e">
        <f>+#REF!-#REF!+#REF!</f>
        <v>#REF!</v>
      </c>
      <c r="G297" s="75"/>
      <c r="H297" s="21"/>
      <c r="I297" s="21"/>
      <c r="J297" s="21"/>
      <c r="K297" s="21"/>
    </row>
    <row r="298" spans="1:11" s="130" customFormat="1" ht="12" hidden="1" customHeight="1" x14ac:dyDescent="0.2">
      <c r="A298" s="63">
        <v>44</v>
      </c>
      <c r="B298" s="281">
        <v>404</v>
      </c>
      <c r="C298" s="70"/>
      <c r="D298" s="39" t="s">
        <v>62</v>
      </c>
      <c r="E298" s="103" t="e">
        <f>+#REF!-#REF!+#REF!</f>
        <v>#REF!</v>
      </c>
      <c r="G298" s="75"/>
      <c r="H298" s="21"/>
      <c r="I298" s="21"/>
      <c r="J298" s="21"/>
      <c r="K298" s="21"/>
    </row>
    <row r="299" spans="1:11" s="130" customFormat="1" ht="12" hidden="1" customHeight="1" x14ac:dyDescent="0.2">
      <c r="A299" s="63">
        <v>44</v>
      </c>
      <c r="B299" s="281">
        <v>405</v>
      </c>
      <c r="C299" s="70"/>
      <c r="D299" s="39" t="s">
        <v>63</v>
      </c>
      <c r="E299" s="103" t="e">
        <f>+#REF!-#REF!+#REF!</f>
        <v>#REF!</v>
      </c>
      <c r="G299" s="75"/>
      <c r="H299" s="21"/>
      <c r="I299" s="21"/>
      <c r="J299" s="21"/>
      <c r="K299" s="21"/>
    </row>
    <row r="300" spans="1:11" s="130" customFormat="1" ht="12" hidden="1" customHeight="1" x14ac:dyDescent="0.2">
      <c r="A300" s="63">
        <v>45</v>
      </c>
      <c r="B300" s="281">
        <v>401</v>
      </c>
      <c r="C300" s="70"/>
      <c r="D300" s="39" t="s">
        <v>94</v>
      </c>
      <c r="E300" s="103" t="e">
        <f>+#REF!-#REF!+#REF!</f>
        <v>#REF!</v>
      </c>
      <c r="G300" s="75"/>
      <c r="H300" s="21"/>
      <c r="I300" s="21"/>
      <c r="J300" s="21"/>
      <c r="K300" s="21"/>
    </row>
    <row r="301" spans="1:11" s="130" customFormat="1" ht="12" hidden="1" customHeight="1" x14ac:dyDescent="0.2">
      <c r="A301" s="63">
        <v>45</v>
      </c>
      <c r="B301" s="281">
        <v>402</v>
      </c>
      <c r="C301" s="70"/>
      <c r="D301" s="39" t="s">
        <v>96</v>
      </c>
      <c r="E301" s="103" t="e">
        <f>+#REF!-#REF!+#REF!</f>
        <v>#REF!</v>
      </c>
      <c r="G301" s="75"/>
      <c r="H301" s="21"/>
      <c r="I301" s="21"/>
      <c r="J301" s="21"/>
      <c r="K301" s="21"/>
    </row>
    <row r="302" spans="1:11" s="130" customFormat="1" ht="12" hidden="1" customHeight="1" x14ac:dyDescent="0.2">
      <c r="A302" s="63">
        <v>45</v>
      </c>
      <c r="B302" s="281">
        <v>403</v>
      </c>
      <c r="C302" s="70"/>
      <c r="D302" s="39" t="s">
        <v>97</v>
      </c>
      <c r="E302" s="103" t="e">
        <f>+#REF!-#REF!+#REF!</f>
        <v>#REF!</v>
      </c>
      <c r="G302" s="75"/>
      <c r="H302" s="21"/>
      <c r="I302" s="21"/>
      <c r="J302" s="21"/>
      <c r="K302" s="21"/>
    </row>
    <row r="303" spans="1:11" s="130" customFormat="1" ht="12" hidden="1" customHeight="1" x14ac:dyDescent="0.2">
      <c r="A303" s="63">
        <v>45</v>
      </c>
      <c r="B303" s="281">
        <v>404</v>
      </c>
      <c r="C303" s="70"/>
      <c r="D303" s="39" t="s">
        <v>62</v>
      </c>
      <c r="E303" s="103" t="e">
        <f>+#REF!-#REF!+#REF!</f>
        <v>#REF!</v>
      </c>
      <c r="G303" s="75"/>
      <c r="H303" s="21"/>
      <c r="I303" s="21"/>
      <c r="J303" s="21"/>
      <c r="K303" s="21"/>
    </row>
    <row r="304" spans="1:11" s="130" customFormat="1" ht="12" hidden="1" customHeight="1" x14ac:dyDescent="0.2">
      <c r="A304" s="63">
        <v>45</v>
      </c>
      <c r="B304" s="281">
        <v>405</v>
      </c>
      <c r="C304" s="70"/>
      <c r="D304" s="39" t="s">
        <v>63</v>
      </c>
      <c r="E304" s="103" t="e">
        <f>+#REF!-#REF!+#REF!</f>
        <v>#REF!</v>
      </c>
      <c r="G304" s="75"/>
      <c r="H304" s="21"/>
      <c r="I304" s="21"/>
      <c r="J304" s="21"/>
      <c r="K304" s="21"/>
    </row>
    <row r="305" spans="1:11" s="130" customFormat="1" ht="12" hidden="1" customHeight="1" x14ac:dyDescent="0.2">
      <c r="A305" s="63">
        <v>46</v>
      </c>
      <c r="B305" s="281">
        <v>401</v>
      </c>
      <c r="C305" s="70"/>
      <c r="D305" s="39" t="s">
        <v>94</v>
      </c>
      <c r="E305" s="103" t="e">
        <f>+#REF!-#REF!+#REF!</f>
        <v>#REF!</v>
      </c>
      <c r="G305" s="75"/>
      <c r="H305" s="21"/>
      <c r="I305" s="21"/>
      <c r="J305" s="21"/>
      <c r="K305" s="21"/>
    </row>
    <row r="306" spans="1:11" s="130" customFormat="1" ht="12" hidden="1" customHeight="1" x14ac:dyDescent="0.2">
      <c r="A306" s="63">
        <v>46</v>
      </c>
      <c r="B306" s="281">
        <v>402</v>
      </c>
      <c r="C306" s="70"/>
      <c r="D306" s="39" t="s">
        <v>96</v>
      </c>
      <c r="E306" s="103" t="e">
        <f>+#REF!-#REF!+#REF!</f>
        <v>#REF!</v>
      </c>
      <c r="G306" s="75"/>
      <c r="H306" s="21"/>
      <c r="I306" s="21"/>
      <c r="J306" s="21"/>
      <c r="K306" s="21"/>
    </row>
    <row r="307" spans="1:11" s="130" customFormat="1" ht="12" hidden="1" customHeight="1" x14ac:dyDescent="0.2">
      <c r="A307" s="63">
        <v>46</v>
      </c>
      <c r="B307" s="281">
        <v>403</v>
      </c>
      <c r="C307" s="70"/>
      <c r="D307" s="39" t="s">
        <v>97</v>
      </c>
      <c r="E307" s="103" t="e">
        <f>+#REF!-#REF!+#REF!</f>
        <v>#REF!</v>
      </c>
      <c r="G307" s="75"/>
      <c r="H307" s="21"/>
      <c r="I307" s="21"/>
      <c r="J307" s="21"/>
      <c r="K307" s="21"/>
    </row>
    <row r="308" spans="1:11" s="130" customFormat="1" ht="12" hidden="1" customHeight="1" x14ac:dyDescent="0.2">
      <c r="A308" s="63">
        <v>46</v>
      </c>
      <c r="B308" s="281">
        <v>404</v>
      </c>
      <c r="C308" s="70"/>
      <c r="D308" s="39" t="s">
        <v>62</v>
      </c>
      <c r="E308" s="103" t="e">
        <f>+#REF!-#REF!+#REF!</f>
        <v>#REF!</v>
      </c>
      <c r="G308" s="75"/>
      <c r="H308" s="21"/>
      <c r="I308" s="21"/>
      <c r="J308" s="21"/>
      <c r="K308" s="21"/>
    </row>
    <row r="309" spans="1:11" s="130" customFormat="1" ht="12" hidden="1" customHeight="1" x14ac:dyDescent="0.2">
      <c r="A309" s="63">
        <v>46</v>
      </c>
      <c r="B309" s="281">
        <v>405</v>
      </c>
      <c r="C309" s="70"/>
      <c r="D309" s="39" t="s">
        <v>63</v>
      </c>
      <c r="E309" s="103" t="e">
        <f>+#REF!-#REF!+#REF!</f>
        <v>#REF!</v>
      </c>
      <c r="G309" s="75"/>
      <c r="H309" s="21"/>
      <c r="I309" s="21"/>
      <c r="J309" s="21"/>
      <c r="K309" s="21"/>
    </row>
    <row r="310" spans="1:11" s="130" customFormat="1" ht="12" hidden="1" customHeight="1" x14ac:dyDescent="0.2">
      <c r="A310" s="63">
        <v>31</v>
      </c>
      <c r="B310" s="281">
        <v>401</v>
      </c>
      <c r="C310" s="70"/>
      <c r="D310" s="39" t="s">
        <v>94</v>
      </c>
      <c r="E310" s="103" t="e">
        <f>+#REF!-#REF!+#REF!</f>
        <v>#REF!</v>
      </c>
      <c r="G310" s="75"/>
      <c r="H310" s="21"/>
      <c r="I310" s="21"/>
      <c r="J310" s="21"/>
      <c r="K310" s="21"/>
    </row>
    <row r="311" spans="1:11" s="130" customFormat="1" ht="12" hidden="1" customHeight="1" x14ac:dyDescent="0.2">
      <c r="A311" s="63">
        <v>31</v>
      </c>
      <c r="B311" s="281">
        <v>402</v>
      </c>
      <c r="C311" s="70"/>
      <c r="D311" s="39" t="s">
        <v>96</v>
      </c>
      <c r="E311" s="103" t="e">
        <f>+#REF!-#REF!+#REF!</f>
        <v>#REF!</v>
      </c>
      <c r="G311" s="75"/>
      <c r="H311" s="21"/>
      <c r="I311" s="21"/>
      <c r="J311" s="21"/>
      <c r="K311" s="21"/>
    </row>
    <row r="312" spans="1:11" s="130" customFormat="1" ht="12" hidden="1" customHeight="1" x14ac:dyDescent="0.2">
      <c r="A312" s="63">
        <v>31</v>
      </c>
      <c r="B312" s="281">
        <v>403</v>
      </c>
      <c r="C312" s="70"/>
      <c r="D312" s="39" t="s">
        <v>97</v>
      </c>
      <c r="E312" s="103" t="e">
        <f>+#REF!-#REF!+#REF!</f>
        <v>#REF!</v>
      </c>
      <c r="G312" s="75"/>
      <c r="H312" s="21"/>
      <c r="I312" s="21"/>
      <c r="J312" s="21"/>
      <c r="K312" s="21"/>
    </row>
    <row r="313" spans="1:11" s="130" customFormat="1" ht="12" hidden="1" customHeight="1" x14ac:dyDescent="0.2">
      <c r="A313" s="63">
        <v>31</v>
      </c>
      <c r="B313" s="281">
        <v>404</v>
      </c>
      <c r="C313" s="70"/>
      <c r="D313" s="39" t="s">
        <v>62</v>
      </c>
      <c r="E313" s="103" t="e">
        <f>+#REF!-#REF!+#REF!</f>
        <v>#REF!</v>
      </c>
      <c r="G313" s="75"/>
      <c r="H313" s="21"/>
      <c r="I313" s="21"/>
      <c r="J313" s="21"/>
      <c r="K313" s="21"/>
    </row>
    <row r="314" spans="1:11" s="130" customFormat="1" ht="12" hidden="1" customHeight="1" x14ac:dyDescent="0.2">
      <c r="A314" s="63">
        <v>31</v>
      </c>
      <c r="B314" s="281">
        <v>405</v>
      </c>
      <c r="C314" s="70"/>
      <c r="D314" s="39" t="s">
        <v>63</v>
      </c>
      <c r="E314" s="103" t="e">
        <f>+#REF!-#REF!+#REF!</f>
        <v>#REF!</v>
      </c>
      <c r="G314" s="75"/>
      <c r="H314" s="21"/>
      <c r="I314" s="21"/>
      <c r="J314" s="21"/>
      <c r="K314" s="21"/>
    </row>
    <row r="315" spans="1:11" s="130" customFormat="1" ht="12" hidden="1" customHeight="1" x14ac:dyDescent="0.2">
      <c r="A315" s="63">
        <v>36</v>
      </c>
      <c r="B315" s="281">
        <v>401</v>
      </c>
      <c r="C315" s="70"/>
      <c r="D315" s="39" t="s">
        <v>94</v>
      </c>
      <c r="E315" s="103" t="e">
        <f>+#REF!-#REF!+#REF!</f>
        <v>#REF!</v>
      </c>
      <c r="G315" s="75"/>
      <c r="H315" s="21"/>
      <c r="I315" s="21"/>
      <c r="J315" s="21"/>
      <c r="K315" s="21"/>
    </row>
    <row r="316" spans="1:11" s="130" customFormat="1" ht="12" hidden="1" customHeight="1" x14ac:dyDescent="0.2">
      <c r="A316" s="63">
        <v>36</v>
      </c>
      <c r="B316" s="281">
        <v>402</v>
      </c>
      <c r="C316" s="70"/>
      <c r="D316" s="39" t="s">
        <v>96</v>
      </c>
      <c r="E316" s="103" t="e">
        <f>+#REF!-#REF!+#REF!</f>
        <v>#REF!</v>
      </c>
      <c r="G316" s="75"/>
      <c r="H316" s="21"/>
      <c r="I316" s="21"/>
      <c r="J316" s="21"/>
      <c r="K316" s="21"/>
    </row>
    <row r="317" spans="1:11" s="130" customFormat="1" ht="12" hidden="1" customHeight="1" x14ac:dyDescent="0.2">
      <c r="A317" s="63">
        <v>36</v>
      </c>
      <c r="B317" s="281">
        <v>403</v>
      </c>
      <c r="C317" s="70"/>
      <c r="D317" s="39" t="s">
        <v>97</v>
      </c>
      <c r="E317" s="103" t="e">
        <f>+#REF!-#REF!+#REF!</f>
        <v>#REF!</v>
      </c>
      <c r="G317" s="75"/>
      <c r="H317" s="21"/>
      <c r="I317" s="21"/>
      <c r="J317" s="21"/>
      <c r="K317" s="21"/>
    </row>
    <row r="318" spans="1:11" s="130" customFormat="1" ht="12" hidden="1" customHeight="1" x14ac:dyDescent="0.2">
      <c r="A318" s="63">
        <v>36</v>
      </c>
      <c r="B318" s="281">
        <v>404</v>
      </c>
      <c r="C318" s="70"/>
      <c r="D318" s="39" t="s">
        <v>62</v>
      </c>
      <c r="E318" s="103" t="e">
        <f>+#REF!-#REF!+#REF!</f>
        <v>#REF!</v>
      </c>
      <c r="G318" s="75"/>
      <c r="H318" s="21"/>
      <c r="I318" s="21"/>
      <c r="J318" s="21"/>
      <c r="K318" s="21"/>
    </row>
    <row r="319" spans="1:11" s="130" customFormat="1" ht="12" hidden="1" customHeight="1" x14ac:dyDescent="0.2">
      <c r="A319" s="63">
        <v>36</v>
      </c>
      <c r="B319" s="281">
        <v>405</v>
      </c>
      <c r="C319" s="70"/>
      <c r="D319" s="39" t="s">
        <v>63</v>
      </c>
      <c r="E319" s="103" t="e">
        <f>+#REF!-#REF!+#REF!</f>
        <v>#REF!</v>
      </c>
      <c r="G319" s="75"/>
      <c r="H319" s="21"/>
      <c r="I319" s="21"/>
      <c r="J319" s="21"/>
      <c r="K319" s="21"/>
    </row>
    <row r="320" spans="1:11" s="130" customFormat="1" ht="12" hidden="1" customHeight="1" x14ac:dyDescent="0.2">
      <c r="A320" s="63">
        <v>42</v>
      </c>
      <c r="B320" s="281">
        <v>401</v>
      </c>
      <c r="C320" s="70"/>
      <c r="D320" s="39" t="s">
        <v>94</v>
      </c>
      <c r="E320" s="103" t="e">
        <f>+#REF!-#REF!+#REF!</f>
        <v>#REF!</v>
      </c>
      <c r="G320" s="75"/>
      <c r="H320" s="21"/>
      <c r="I320" s="21"/>
      <c r="J320" s="21"/>
      <c r="K320" s="21"/>
    </row>
    <row r="321" spans="1:11" s="130" customFormat="1" ht="12" hidden="1" customHeight="1" x14ac:dyDescent="0.2">
      <c r="A321" s="63">
        <v>42</v>
      </c>
      <c r="B321" s="281">
        <v>402</v>
      </c>
      <c r="C321" s="70"/>
      <c r="D321" s="39" t="s">
        <v>96</v>
      </c>
      <c r="E321" s="103" t="e">
        <f>+#REF!-#REF!+#REF!</f>
        <v>#REF!</v>
      </c>
      <c r="G321" s="75"/>
      <c r="H321" s="21"/>
      <c r="I321" s="21"/>
      <c r="J321" s="21"/>
      <c r="K321" s="21"/>
    </row>
    <row r="322" spans="1:11" s="130" customFormat="1" ht="12" hidden="1" customHeight="1" x14ac:dyDescent="0.2">
      <c r="A322" s="63">
        <v>42</v>
      </c>
      <c r="B322" s="281">
        <v>403</v>
      </c>
      <c r="C322" s="70"/>
      <c r="D322" s="39" t="s">
        <v>97</v>
      </c>
      <c r="E322" s="103" t="e">
        <f>+#REF!-#REF!+#REF!</f>
        <v>#REF!</v>
      </c>
      <c r="G322" s="75"/>
      <c r="H322" s="21"/>
      <c r="I322" s="21"/>
      <c r="J322" s="21"/>
      <c r="K322" s="21"/>
    </row>
    <row r="323" spans="1:11" s="130" customFormat="1" ht="12" hidden="1" customHeight="1" x14ac:dyDescent="0.2">
      <c r="A323" s="63">
        <v>42</v>
      </c>
      <c r="B323" s="281">
        <v>404</v>
      </c>
      <c r="C323" s="70"/>
      <c r="D323" s="39" t="s">
        <v>62</v>
      </c>
      <c r="E323" s="103" t="e">
        <f>+#REF!-#REF!+#REF!</f>
        <v>#REF!</v>
      </c>
      <c r="G323" s="75"/>
      <c r="H323" s="21"/>
      <c r="I323" s="21"/>
      <c r="J323" s="21"/>
      <c r="K323" s="21"/>
    </row>
    <row r="324" spans="1:11" s="130" customFormat="1" ht="12" hidden="1" customHeight="1" x14ac:dyDescent="0.2">
      <c r="A324" s="63">
        <v>42</v>
      </c>
      <c r="B324" s="281">
        <v>405</v>
      </c>
      <c r="C324" s="70"/>
      <c r="D324" s="39" t="s">
        <v>63</v>
      </c>
      <c r="E324" s="103" t="e">
        <f>+#REF!-#REF!+#REF!</f>
        <v>#REF!</v>
      </c>
      <c r="G324" s="75"/>
      <c r="H324" s="21"/>
      <c r="I324" s="21"/>
      <c r="J324" s="21"/>
      <c r="K324" s="21"/>
    </row>
    <row r="325" spans="1:11" s="130" customFormat="1" ht="12" hidden="1" customHeight="1" x14ac:dyDescent="0.2">
      <c r="A325" s="63"/>
      <c r="B325" s="281" t="s">
        <v>106</v>
      </c>
      <c r="C325" s="70"/>
      <c r="D325" s="39"/>
      <c r="E325" s="103"/>
      <c r="G325" s="75"/>
      <c r="H325" s="21"/>
      <c r="I325" s="21"/>
      <c r="J325" s="21"/>
      <c r="K325" s="21"/>
    </row>
    <row r="326" spans="1:11" s="130" customFormat="1" ht="12" hidden="1" customHeight="1" x14ac:dyDescent="0.2">
      <c r="A326" s="541" t="s">
        <v>235</v>
      </c>
      <c r="B326" s="543"/>
      <c r="C326" s="68"/>
      <c r="D326" s="43" t="s">
        <v>42</v>
      </c>
      <c r="E326" s="104">
        <f>+E337+E338+E339</f>
        <v>0</v>
      </c>
      <c r="G326" s="75"/>
      <c r="H326" s="21"/>
      <c r="I326" s="21"/>
      <c r="J326" s="21"/>
      <c r="K326" s="21"/>
    </row>
    <row r="327" spans="1:11" s="130" customFormat="1" ht="12" hidden="1" customHeight="1" x14ac:dyDescent="0.2">
      <c r="A327" s="63">
        <v>17</v>
      </c>
      <c r="B327" s="281">
        <v>501</v>
      </c>
      <c r="C327" s="70"/>
      <c r="D327" s="39" t="s">
        <v>64</v>
      </c>
      <c r="E327" s="103" t="e">
        <f>+#REF!-#REF!+#REF!</f>
        <v>#REF!</v>
      </c>
      <c r="G327" s="75"/>
      <c r="H327" s="21"/>
      <c r="I327" s="21"/>
      <c r="J327" s="21"/>
      <c r="K327" s="21"/>
    </row>
    <row r="328" spans="1:11" s="130" customFormat="1" ht="12" hidden="1" customHeight="1" x14ac:dyDescent="0.2">
      <c r="A328" s="63">
        <v>17</v>
      </c>
      <c r="B328" s="281">
        <v>502</v>
      </c>
      <c r="C328" s="70"/>
      <c r="D328" s="39" t="s">
        <v>65</v>
      </c>
      <c r="E328" s="103" t="e">
        <f>+#REF!-#REF!+#REF!</f>
        <v>#REF!</v>
      </c>
      <c r="G328" s="75"/>
      <c r="H328" s="21"/>
      <c r="I328" s="21"/>
      <c r="J328" s="21"/>
      <c r="K328" s="21"/>
    </row>
    <row r="329" spans="1:11" s="130" customFormat="1" ht="12" hidden="1" customHeight="1" x14ac:dyDescent="0.2">
      <c r="A329" s="63">
        <v>17</v>
      </c>
      <c r="B329" s="281">
        <v>503</v>
      </c>
      <c r="C329" s="70"/>
      <c r="D329" s="39" t="s">
        <v>66</v>
      </c>
      <c r="E329" s="103" t="e">
        <f>+#REF!-#REF!+#REF!</f>
        <v>#REF!</v>
      </c>
      <c r="G329" s="75"/>
      <c r="H329" s="21"/>
      <c r="I329" s="21"/>
      <c r="J329" s="21"/>
      <c r="K329" s="21"/>
    </row>
    <row r="330" spans="1:11" s="130" customFormat="1" ht="12" hidden="1" customHeight="1" x14ac:dyDescent="0.2">
      <c r="A330" s="63">
        <v>17</v>
      </c>
      <c r="B330" s="281">
        <v>504</v>
      </c>
      <c r="C330" s="70"/>
      <c r="D330" s="39" t="s">
        <v>67</v>
      </c>
      <c r="E330" s="103" t="e">
        <f>+#REF!-#REF!+#REF!</f>
        <v>#REF!</v>
      </c>
      <c r="G330" s="75"/>
      <c r="H330" s="21"/>
      <c r="I330" s="21"/>
      <c r="J330" s="21"/>
      <c r="K330" s="21"/>
    </row>
    <row r="331" spans="1:11" s="130" customFormat="1" ht="12" hidden="1" customHeight="1" x14ac:dyDescent="0.2">
      <c r="A331" s="63">
        <v>17</v>
      </c>
      <c r="B331" s="281">
        <v>505</v>
      </c>
      <c r="C331" s="70"/>
      <c r="D331" s="39" t="s">
        <v>119</v>
      </c>
      <c r="E331" s="103" t="e">
        <f>+#REF!-#REF!+#REF!</f>
        <v>#REF!</v>
      </c>
      <c r="G331" s="75"/>
      <c r="H331" s="21"/>
      <c r="I331" s="21"/>
      <c r="J331" s="21"/>
      <c r="K331" s="21"/>
    </row>
    <row r="332" spans="1:11" s="130" customFormat="1" ht="12" hidden="1" customHeight="1" x14ac:dyDescent="0.2">
      <c r="A332" s="63">
        <v>18</v>
      </c>
      <c r="B332" s="281">
        <v>501</v>
      </c>
      <c r="C332" s="70"/>
      <c r="D332" s="39" t="s">
        <v>64</v>
      </c>
      <c r="E332" s="103" t="e">
        <f>+#REF!-#REF!+#REF!</f>
        <v>#REF!</v>
      </c>
      <c r="G332" s="75"/>
      <c r="H332" s="21"/>
      <c r="I332" s="21"/>
      <c r="J332" s="21"/>
      <c r="K332" s="21"/>
    </row>
    <row r="333" spans="1:11" s="130" customFormat="1" ht="12" hidden="1" customHeight="1" x14ac:dyDescent="0.2">
      <c r="A333" s="63">
        <v>18</v>
      </c>
      <c r="B333" s="281">
        <v>502</v>
      </c>
      <c r="C333" s="70"/>
      <c r="D333" s="39" t="s">
        <v>65</v>
      </c>
      <c r="E333" s="103" t="e">
        <f>+#REF!-#REF!+#REF!</f>
        <v>#REF!</v>
      </c>
      <c r="G333" s="75"/>
      <c r="H333" s="21"/>
      <c r="I333" s="21"/>
      <c r="J333" s="21"/>
      <c r="K333" s="21"/>
    </row>
    <row r="334" spans="1:11" s="130" customFormat="1" ht="12" hidden="1" customHeight="1" x14ac:dyDescent="0.2">
      <c r="A334" s="63">
        <v>18</v>
      </c>
      <c r="B334" s="281">
        <v>503</v>
      </c>
      <c r="C334" s="70"/>
      <c r="D334" s="39" t="s">
        <v>66</v>
      </c>
      <c r="E334" s="103" t="e">
        <f>+#REF!-#REF!+#REF!</f>
        <v>#REF!</v>
      </c>
      <c r="G334" s="75"/>
      <c r="H334" s="21"/>
      <c r="I334" s="21"/>
      <c r="J334" s="21"/>
      <c r="K334" s="21"/>
    </row>
    <row r="335" spans="1:11" s="130" customFormat="1" ht="12" hidden="1" customHeight="1" x14ac:dyDescent="0.2">
      <c r="A335" s="63">
        <v>18</v>
      </c>
      <c r="B335" s="281">
        <v>504</v>
      </c>
      <c r="C335" s="70"/>
      <c r="D335" s="39" t="s">
        <v>67</v>
      </c>
      <c r="E335" s="103" t="e">
        <f>+#REF!-#REF!+#REF!</f>
        <v>#REF!</v>
      </c>
      <c r="G335" s="75"/>
      <c r="H335" s="21"/>
      <c r="I335" s="21"/>
      <c r="J335" s="21"/>
      <c r="K335" s="21"/>
    </row>
    <row r="336" spans="1:11" s="130" customFormat="1" ht="12" hidden="1" customHeight="1" x14ac:dyDescent="0.2">
      <c r="A336" s="63">
        <v>18</v>
      </c>
      <c r="B336" s="281">
        <v>505</v>
      </c>
      <c r="C336" s="70"/>
      <c r="D336" s="39" t="s">
        <v>119</v>
      </c>
      <c r="E336" s="103" t="e">
        <f>+#REF!-#REF!+#REF!</f>
        <v>#REF!</v>
      </c>
      <c r="G336" s="75"/>
      <c r="H336" s="21"/>
      <c r="I336" s="21"/>
      <c r="J336" s="21"/>
      <c r="K336" s="21"/>
    </row>
    <row r="337" spans="1:11" s="130" customFormat="1" ht="12" hidden="1" customHeight="1" x14ac:dyDescent="0.2">
      <c r="A337" s="63">
        <v>19</v>
      </c>
      <c r="B337" s="281">
        <v>501</v>
      </c>
      <c r="C337" s="70"/>
      <c r="D337" s="39" t="s">
        <v>64</v>
      </c>
      <c r="E337" s="103">
        <v>0</v>
      </c>
      <c r="G337" s="75"/>
      <c r="H337" s="21"/>
      <c r="I337" s="21"/>
      <c r="J337" s="21"/>
      <c r="K337" s="21"/>
    </row>
    <row r="338" spans="1:11" s="130" customFormat="1" ht="12" hidden="1" customHeight="1" x14ac:dyDescent="0.2">
      <c r="A338" s="63">
        <v>19</v>
      </c>
      <c r="B338" s="281">
        <v>502</v>
      </c>
      <c r="C338" s="70"/>
      <c r="D338" s="39" t="s">
        <v>65</v>
      </c>
      <c r="E338" s="103">
        <v>0</v>
      </c>
      <c r="G338" s="75"/>
      <c r="H338" s="21"/>
      <c r="I338" s="21"/>
      <c r="J338" s="21"/>
      <c r="K338" s="21"/>
    </row>
    <row r="339" spans="1:11" s="130" customFormat="1" ht="12" hidden="1" customHeight="1" x14ac:dyDescent="0.2">
      <c r="A339" s="63">
        <v>19</v>
      </c>
      <c r="B339" s="281">
        <v>503</v>
      </c>
      <c r="C339" s="70"/>
      <c r="D339" s="39" t="s">
        <v>66</v>
      </c>
      <c r="E339" s="103">
        <v>0</v>
      </c>
      <c r="G339" s="75"/>
      <c r="H339" s="21"/>
      <c r="I339" s="21"/>
      <c r="J339" s="21"/>
      <c r="K339" s="21"/>
    </row>
    <row r="340" spans="1:11" s="130" customFormat="1" ht="12" hidden="1" customHeight="1" x14ac:dyDescent="0.2">
      <c r="A340" s="63">
        <v>19</v>
      </c>
      <c r="B340" s="281">
        <v>504</v>
      </c>
      <c r="C340" s="70"/>
      <c r="D340" s="66" t="s">
        <v>67</v>
      </c>
      <c r="E340" s="67" t="e">
        <f>+#REF!-#REF!+#REF!</f>
        <v>#REF!</v>
      </c>
      <c r="G340" s="75"/>
      <c r="H340" s="21"/>
      <c r="I340" s="21"/>
      <c r="J340" s="21"/>
      <c r="K340" s="21"/>
    </row>
    <row r="341" spans="1:11" s="130" customFormat="1" ht="12" hidden="1" customHeight="1" x14ac:dyDescent="0.2">
      <c r="A341" s="63">
        <v>19</v>
      </c>
      <c r="B341" s="281">
        <v>505</v>
      </c>
      <c r="C341" s="70"/>
      <c r="D341" s="66" t="s">
        <v>119</v>
      </c>
      <c r="E341" s="67" t="e">
        <f>+#REF!-#REF!+#REF!</f>
        <v>#REF!</v>
      </c>
      <c r="G341" s="75"/>
      <c r="H341" s="21"/>
      <c r="I341" s="21"/>
      <c r="J341" s="21"/>
      <c r="K341" s="21"/>
    </row>
    <row r="342" spans="1:11" s="130" customFormat="1" ht="12" hidden="1" customHeight="1" x14ac:dyDescent="0.2">
      <c r="A342" s="63">
        <v>20</v>
      </c>
      <c r="B342" s="281">
        <v>501</v>
      </c>
      <c r="C342" s="70"/>
      <c r="D342" s="66" t="s">
        <v>64</v>
      </c>
      <c r="E342" s="67" t="e">
        <f>+#REF!-#REF!+#REF!</f>
        <v>#REF!</v>
      </c>
      <c r="G342" s="75"/>
      <c r="H342" s="21"/>
      <c r="I342" s="21"/>
      <c r="J342" s="21"/>
      <c r="K342" s="21"/>
    </row>
    <row r="343" spans="1:11" s="130" customFormat="1" ht="12" hidden="1" customHeight="1" x14ac:dyDescent="0.2">
      <c r="A343" s="63">
        <v>20</v>
      </c>
      <c r="B343" s="281">
        <v>502</v>
      </c>
      <c r="C343" s="70"/>
      <c r="D343" s="66" t="s">
        <v>65</v>
      </c>
      <c r="E343" s="67" t="e">
        <f>+#REF!-#REF!+#REF!</f>
        <v>#REF!</v>
      </c>
      <c r="G343" s="75"/>
      <c r="H343" s="21"/>
      <c r="I343" s="21"/>
      <c r="J343" s="21"/>
      <c r="K343" s="21"/>
    </row>
    <row r="344" spans="1:11" s="130" customFormat="1" ht="12" hidden="1" customHeight="1" x14ac:dyDescent="0.2">
      <c r="A344" s="63">
        <v>20</v>
      </c>
      <c r="B344" s="281">
        <v>503</v>
      </c>
      <c r="C344" s="70"/>
      <c r="D344" s="66" t="s">
        <v>66</v>
      </c>
      <c r="E344" s="67" t="e">
        <f>+#REF!-#REF!+#REF!</f>
        <v>#REF!</v>
      </c>
      <c r="G344" s="75"/>
      <c r="H344" s="21"/>
      <c r="I344" s="21"/>
      <c r="J344" s="21"/>
      <c r="K344" s="21"/>
    </row>
    <row r="345" spans="1:11" s="130" customFormat="1" ht="12" hidden="1" customHeight="1" x14ac:dyDescent="0.2">
      <c r="A345" s="63">
        <v>20</v>
      </c>
      <c r="B345" s="281">
        <v>504</v>
      </c>
      <c r="C345" s="70"/>
      <c r="D345" s="66" t="s">
        <v>67</v>
      </c>
      <c r="E345" s="67" t="e">
        <f>+#REF!-#REF!+#REF!</f>
        <v>#REF!</v>
      </c>
      <c r="G345" s="75"/>
      <c r="H345" s="21"/>
      <c r="I345" s="21"/>
      <c r="J345" s="21"/>
      <c r="K345" s="21"/>
    </row>
    <row r="346" spans="1:11" s="130" customFormat="1" ht="12" hidden="1" customHeight="1" x14ac:dyDescent="0.2">
      <c r="A346" s="63">
        <v>20</v>
      </c>
      <c r="B346" s="281">
        <v>505</v>
      </c>
      <c r="C346" s="70"/>
      <c r="D346" s="66" t="s">
        <v>119</v>
      </c>
      <c r="E346" s="67" t="e">
        <f>+#REF!-#REF!+#REF!</f>
        <v>#REF!</v>
      </c>
      <c r="G346" s="75"/>
      <c r="H346" s="21"/>
      <c r="I346" s="21"/>
      <c r="J346" s="21"/>
      <c r="K346" s="21"/>
    </row>
    <row r="347" spans="1:11" s="130" customFormat="1" ht="12" hidden="1" customHeight="1" x14ac:dyDescent="0.2">
      <c r="A347" s="63">
        <v>21</v>
      </c>
      <c r="B347" s="281">
        <v>501</v>
      </c>
      <c r="C347" s="70"/>
      <c r="D347" s="66" t="s">
        <v>64</v>
      </c>
      <c r="E347" s="67" t="e">
        <f>+#REF!-#REF!+#REF!</f>
        <v>#REF!</v>
      </c>
      <c r="G347" s="75"/>
      <c r="H347" s="21"/>
      <c r="I347" s="21"/>
      <c r="J347" s="21"/>
      <c r="K347" s="21"/>
    </row>
    <row r="348" spans="1:11" s="130" customFormat="1" ht="12" hidden="1" customHeight="1" x14ac:dyDescent="0.2">
      <c r="A348" s="63">
        <v>21</v>
      </c>
      <c r="B348" s="281">
        <v>502</v>
      </c>
      <c r="C348" s="70"/>
      <c r="D348" s="66" t="s">
        <v>65</v>
      </c>
      <c r="E348" s="67" t="e">
        <f>+#REF!-#REF!+#REF!</f>
        <v>#REF!</v>
      </c>
      <c r="G348" s="75"/>
      <c r="H348" s="21"/>
      <c r="I348" s="21"/>
      <c r="J348" s="21"/>
      <c r="K348" s="21"/>
    </row>
    <row r="349" spans="1:11" s="130" customFormat="1" ht="12" hidden="1" customHeight="1" x14ac:dyDescent="0.2">
      <c r="A349" s="63">
        <v>21</v>
      </c>
      <c r="B349" s="281">
        <v>503</v>
      </c>
      <c r="C349" s="70"/>
      <c r="D349" s="66" t="s">
        <v>66</v>
      </c>
      <c r="E349" s="67" t="e">
        <f>+#REF!-#REF!+#REF!</f>
        <v>#REF!</v>
      </c>
      <c r="G349" s="75"/>
      <c r="H349" s="21"/>
      <c r="I349" s="21"/>
      <c r="J349" s="21"/>
      <c r="K349" s="21"/>
    </row>
    <row r="350" spans="1:11" s="130" customFormat="1" ht="12" hidden="1" customHeight="1" x14ac:dyDescent="0.2">
      <c r="A350" s="63">
        <v>21</v>
      </c>
      <c r="B350" s="281">
        <v>504</v>
      </c>
      <c r="C350" s="70"/>
      <c r="D350" s="66" t="s">
        <v>67</v>
      </c>
      <c r="E350" s="67" t="e">
        <f>+#REF!-#REF!+#REF!</f>
        <v>#REF!</v>
      </c>
      <c r="G350" s="75"/>
      <c r="H350" s="21"/>
      <c r="I350" s="21"/>
      <c r="J350" s="21"/>
      <c r="K350" s="21"/>
    </row>
    <row r="351" spans="1:11" s="130" customFormat="1" ht="12" hidden="1" customHeight="1" x14ac:dyDescent="0.2">
      <c r="A351" s="63">
        <v>21</v>
      </c>
      <c r="B351" s="281">
        <v>505</v>
      </c>
      <c r="C351" s="70"/>
      <c r="D351" s="66" t="s">
        <v>119</v>
      </c>
      <c r="E351" s="67" t="e">
        <f>+#REF!-#REF!+#REF!</f>
        <v>#REF!</v>
      </c>
      <c r="G351" s="75"/>
      <c r="H351" s="21"/>
      <c r="I351" s="21"/>
      <c r="J351" s="21"/>
      <c r="K351" s="21"/>
    </row>
    <row r="352" spans="1:11" s="130" customFormat="1" ht="12" hidden="1" customHeight="1" x14ac:dyDescent="0.2">
      <c r="A352" s="63">
        <v>22</v>
      </c>
      <c r="B352" s="281">
        <v>501</v>
      </c>
      <c r="C352" s="70"/>
      <c r="D352" s="66" t="s">
        <v>64</v>
      </c>
      <c r="E352" s="67" t="e">
        <f>+#REF!-#REF!+#REF!</f>
        <v>#REF!</v>
      </c>
      <c r="G352" s="75"/>
      <c r="H352" s="21"/>
      <c r="I352" s="21"/>
      <c r="J352" s="21"/>
      <c r="K352" s="21"/>
    </row>
    <row r="353" spans="1:11" s="130" customFormat="1" ht="12" hidden="1" customHeight="1" x14ac:dyDescent="0.2">
      <c r="A353" s="63">
        <v>22</v>
      </c>
      <c r="B353" s="281">
        <v>502</v>
      </c>
      <c r="C353" s="70"/>
      <c r="D353" s="66" t="s">
        <v>65</v>
      </c>
      <c r="E353" s="67" t="e">
        <f>+#REF!-#REF!+#REF!</f>
        <v>#REF!</v>
      </c>
      <c r="G353" s="75"/>
      <c r="H353" s="21"/>
      <c r="I353" s="21"/>
      <c r="J353" s="21"/>
      <c r="K353" s="21"/>
    </row>
    <row r="354" spans="1:11" s="130" customFormat="1" ht="12" hidden="1" customHeight="1" x14ac:dyDescent="0.2">
      <c r="A354" s="63">
        <v>22</v>
      </c>
      <c r="B354" s="281">
        <v>503</v>
      </c>
      <c r="C354" s="70"/>
      <c r="D354" s="66" t="s">
        <v>66</v>
      </c>
      <c r="E354" s="67" t="e">
        <f>+#REF!-#REF!+#REF!</f>
        <v>#REF!</v>
      </c>
      <c r="G354" s="75"/>
      <c r="H354" s="21"/>
      <c r="I354" s="21"/>
      <c r="J354" s="21"/>
      <c r="K354" s="21"/>
    </row>
    <row r="355" spans="1:11" s="130" customFormat="1" ht="12" hidden="1" customHeight="1" x14ac:dyDescent="0.2">
      <c r="A355" s="63">
        <v>22</v>
      </c>
      <c r="B355" s="281">
        <v>504</v>
      </c>
      <c r="C355" s="70"/>
      <c r="D355" s="66" t="s">
        <v>67</v>
      </c>
      <c r="E355" s="67" t="e">
        <f>+#REF!-#REF!+#REF!</f>
        <v>#REF!</v>
      </c>
      <c r="G355" s="75"/>
      <c r="H355" s="21"/>
      <c r="I355" s="21"/>
      <c r="J355" s="21"/>
      <c r="K355" s="21"/>
    </row>
    <row r="356" spans="1:11" s="130" customFormat="1" ht="12" hidden="1" customHeight="1" x14ac:dyDescent="0.2">
      <c r="A356" s="63">
        <v>22</v>
      </c>
      <c r="B356" s="281">
        <v>505</v>
      </c>
      <c r="C356" s="70"/>
      <c r="D356" s="66" t="s">
        <v>119</v>
      </c>
      <c r="E356" s="67" t="e">
        <f>+#REF!-#REF!+#REF!</f>
        <v>#REF!</v>
      </c>
      <c r="G356" s="75"/>
      <c r="H356" s="21"/>
      <c r="I356" s="21"/>
      <c r="J356" s="21"/>
      <c r="K356" s="21"/>
    </row>
    <row r="357" spans="1:11" s="130" customFormat="1" ht="12" hidden="1" customHeight="1" x14ac:dyDescent="0.2">
      <c r="A357" s="63">
        <v>23</v>
      </c>
      <c r="B357" s="281">
        <v>501</v>
      </c>
      <c r="C357" s="70"/>
      <c r="D357" s="66" t="s">
        <v>64</v>
      </c>
      <c r="E357" s="67" t="e">
        <f>+#REF!-#REF!+#REF!</f>
        <v>#REF!</v>
      </c>
      <c r="G357" s="75"/>
      <c r="H357" s="21"/>
      <c r="I357" s="21"/>
      <c r="J357" s="21"/>
      <c r="K357" s="21"/>
    </row>
    <row r="358" spans="1:11" s="130" customFormat="1" ht="12" hidden="1" customHeight="1" x14ac:dyDescent="0.2">
      <c r="A358" s="63">
        <v>23</v>
      </c>
      <c r="B358" s="281">
        <v>502</v>
      </c>
      <c r="C358" s="70"/>
      <c r="D358" s="66" t="s">
        <v>65</v>
      </c>
      <c r="E358" s="67" t="e">
        <f>+#REF!-#REF!+#REF!</f>
        <v>#REF!</v>
      </c>
      <c r="G358" s="75"/>
      <c r="H358" s="21"/>
      <c r="I358" s="21"/>
      <c r="J358" s="21"/>
      <c r="K358" s="21"/>
    </row>
    <row r="359" spans="1:11" s="130" customFormat="1" ht="12" hidden="1" customHeight="1" x14ac:dyDescent="0.2">
      <c r="A359" s="63">
        <v>23</v>
      </c>
      <c r="B359" s="281">
        <v>503</v>
      </c>
      <c r="C359" s="70"/>
      <c r="D359" s="66" t="s">
        <v>66</v>
      </c>
      <c r="E359" s="67" t="e">
        <f>+#REF!-#REF!+#REF!</f>
        <v>#REF!</v>
      </c>
      <c r="G359" s="75"/>
      <c r="H359" s="21"/>
      <c r="I359" s="21"/>
      <c r="J359" s="21"/>
      <c r="K359" s="21"/>
    </row>
    <row r="360" spans="1:11" s="130" customFormat="1" ht="12" hidden="1" customHeight="1" x14ac:dyDescent="0.2">
      <c r="A360" s="63">
        <v>23</v>
      </c>
      <c r="B360" s="281">
        <v>504</v>
      </c>
      <c r="C360" s="70"/>
      <c r="D360" s="66" t="s">
        <v>67</v>
      </c>
      <c r="E360" s="67" t="e">
        <f>+#REF!-#REF!+#REF!</f>
        <v>#REF!</v>
      </c>
      <c r="G360" s="75"/>
      <c r="H360" s="21"/>
      <c r="I360" s="21"/>
      <c r="J360" s="21"/>
      <c r="K360" s="21"/>
    </row>
    <row r="361" spans="1:11" s="130" customFormat="1" ht="12" hidden="1" customHeight="1" x14ac:dyDescent="0.2">
      <c r="A361" s="63">
        <v>23</v>
      </c>
      <c r="B361" s="281">
        <v>505</v>
      </c>
      <c r="C361" s="70"/>
      <c r="D361" s="66" t="s">
        <v>119</v>
      </c>
      <c r="E361" s="67" t="e">
        <f>+#REF!-#REF!+#REF!</f>
        <v>#REF!</v>
      </c>
      <c r="G361" s="75"/>
      <c r="H361" s="21"/>
      <c r="I361" s="21"/>
      <c r="J361" s="21"/>
      <c r="K361" s="21"/>
    </row>
    <row r="362" spans="1:11" s="130" customFormat="1" ht="12" hidden="1" customHeight="1" x14ac:dyDescent="0.2">
      <c r="A362" s="63">
        <v>24</v>
      </c>
      <c r="B362" s="281">
        <v>501</v>
      </c>
      <c r="C362" s="70"/>
      <c r="D362" s="66" t="s">
        <v>64</v>
      </c>
      <c r="E362" s="67" t="e">
        <f>+#REF!-#REF!+#REF!</f>
        <v>#REF!</v>
      </c>
      <c r="G362" s="75"/>
      <c r="H362" s="21"/>
      <c r="I362" s="21"/>
      <c r="J362" s="21"/>
      <c r="K362" s="21"/>
    </row>
    <row r="363" spans="1:11" s="130" customFormat="1" ht="12" hidden="1" customHeight="1" x14ac:dyDescent="0.2">
      <c r="A363" s="63">
        <v>24</v>
      </c>
      <c r="B363" s="281">
        <v>502</v>
      </c>
      <c r="C363" s="70"/>
      <c r="D363" s="66" t="s">
        <v>65</v>
      </c>
      <c r="E363" s="67" t="e">
        <f>+#REF!-#REF!+#REF!</f>
        <v>#REF!</v>
      </c>
      <c r="G363" s="75"/>
      <c r="H363" s="21"/>
      <c r="I363" s="21"/>
      <c r="J363" s="21"/>
      <c r="K363" s="21"/>
    </row>
    <row r="364" spans="1:11" s="130" customFormat="1" ht="12" hidden="1" customHeight="1" x14ac:dyDescent="0.2">
      <c r="A364" s="63">
        <v>24</v>
      </c>
      <c r="B364" s="281">
        <v>503</v>
      </c>
      <c r="C364" s="70"/>
      <c r="D364" s="66" t="s">
        <v>66</v>
      </c>
      <c r="E364" s="67" t="e">
        <f>+#REF!-#REF!+#REF!</f>
        <v>#REF!</v>
      </c>
      <c r="G364" s="75"/>
      <c r="H364" s="21"/>
      <c r="I364" s="21"/>
      <c r="J364" s="21"/>
      <c r="K364" s="21"/>
    </row>
    <row r="365" spans="1:11" s="130" customFormat="1" ht="12" hidden="1" customHeight="1" x14ac:dyDescent="0.2">
      <c r="A365" s="63">
        <v>24</v>
      </c>
      <c r="B365" s="281">
        <v>504</v>
      </c>
      <c r="C365" s="70"/>
      <c r="D365" s="66" t="s">
        <v>67</v>
      </c>
      <c r="E365" s="67" t="e">
        <f>+#REF!-#REF!+#REF!</f>
        <v>#REF!</v>
      </c>
      <c r="G365" s="75"/>
      <c r="H365" s="21"/>
      <c r="I365" s="21"/>
      <c r="J365" s="21"/>
      <c r="K365" s="21"/>
    </row>
    <row r="366" spans="1:11" s="130" customFormat="1" ht="12" hidden="1" customHeight="1" x14ac:dyDescent="0.2">
      <c r="A366" s="63">
        <v>24</v>
      </c>
      <c r="B366" s="281">
        <v>505</v>
      </c>
      <c r="C366" s="70"/>
      <c r="D366" s="66" t="s">
        <v>119</v>
      </c>
      <c r="E366" s="67" t="e">
        <f>+#REF!-#REF!+#REF!</f>
        <v>#REF!</v>
      </c>
      <c r="G366" s="75"/>
      <c r="H366" s="21"/>
      <c r="I366" s="21"/>
      <c r="J366" s="21"/>
      <c r="K366" s="21"/>
    </row>
    <row r="367" spans="1:11" s="130" customFormat="1" ht="12" hidden="1" customHeight="1" x14ac:dyDescent="0.2">
      <c r="A367" s="63">
        <v>43</v>
      </c>
      <c r="B367" s="281">
        <v>501</v>
      </c>
      <c r="C367" s="70"/>
      <c r="D367" s="66" t="s">
        <v>64</v>
      </c>
      <c r="E367" s="67" t="e">
        <f>+#REF!-#REF!+#REF!</f>
        <v>#REF!</v>
      </c>
      <c r="G367" s="75"/>
      <c r="H367" s="21"/>
      <c r="I367" s="21"/>
      <c r="J367" s="21"/>
      <c r="K367" s="21"/>
    </row>
    <row r="368" spans="1:11" s="130" customFormat="1" ht="12" hidden="1" customHeight="1" x14ac:dyDescent="0.2">
      <c r="A368" s="63">
        <v>43</v>
      </c>
      <c r="B368" s="281">
        <v>502</v>
      </c>
      <c r="C368" s="70"/>
      <c r="D368" s="66" t="s">
        <v>65</v>
      </c>
      <c r="E368" s="67" t="e">
        <f>+#REF!-#REF!+#REF!</f>
        <v>#REF!</v>
      </c>
      <c r="G368" s="75"/>
      <c r="H368" s="21"/>
      <c r="I368" s="21"/>
      <c r="J368" s="21"/>
      <c r="K368" s="21"/>
    </row>
    <row r="369" spans="1:11" s="130" customFormat="1" ht="12" hidden="1" customHeight="1" x14ac:dyDescent="0.2">
      <c r="A369" s="63">
        <v>43</v>
      </c>
      <c r="B369" s="281">
        <v>503</v>
      </c>
      <c r="C369" s="70"/>
      <c r="D369" s="66" t="s">
        <v>66</v>
      </c>
      <c r="E369" s="67" t="e">
        <f>+#REF!-#REF!+#REF!</f>
        <v>#REF!</v>
      </c>
      <c r="G369" s="75"/>
      <c r="H369" s="21"/>
      <c r="I369" s="21"/>
      <c r="J369" s="21"/>
      <c r="K369" s="21"/>
    </row>
    <row r="370" spans="1:11" s="130" customFormat="1" ht="12" hidden="1" customHeight="1" x14ac:dyDescent="0.2">
      <c r="A370" s="63">
        <v>43</v>
      </c>
      <c r="B370" s="281">
        <v>504</v>
      </c>
      <c r="C370" s="70"/>
      <c r="D370" s="66" t="s">
        <v>67</v>
      </c>
      <c r="E370" s="67" t="e">
        <f>+#REF!-#REF!+#REF!</f>
        <v>#REF!</v>
      </c>
      <c r="G370" s="75"/>
      <c r="H370" s="21"/>
      <c r="I370" s="21"/>
      <c r="J370" s="21"/>
      <c r="K370" s="21"/>
    </row>
    <row r="371" spans="1:11" s="130" customFormat="1" ht="12" hidden="1" customHeight="1" x14ac:dyDescent="0.2">
      <c r="A371" s="63">
        <v>43</v>
      </c>
      <c r="B371" s="281">
        <v>505</v>
      </c>
      <c r="C371" s="70"/>
      <c r="D371" s="66" t="s">
        <v>119</v>
      </c>
      <c r="E371" s="67" t="e">
        <f>+#REF!-#REF!+#REF!</f>
        <v>#REF!</v>
      </c>
      <c r="G371" s="75"/>
      <c r="H371" s="21"/>
      <c r="I371" s="21"/>
      <c r="J371" s="21"/>
      <c r="K371" s="21"/>
    </row>
    <row r="372" spans="1:11" s="130" customFormat="1" ht="12" hidden="1" customHeight="1" x14ac:dyDescent="0.2">
      <c r="A372" s="63">
        <v>44</v>
      </c>
      <c r="B372" s="281">
        <v>501</v>
      </c>
      <c r="C372" s="70"/>
      <c r="D372" s="66" t="s">
        <v>64</v>
      </c>
      <c r="E372" s="67" t="e">
        <f>+#REF!-#REF!+#REF!</f>
        <v>#REF!</v>
      </c>
      <c r="G372" s="75"/>
      <c r="H372" s="21"/>
      <c r="I372" s="21"/>
      <c r="J372" s="21"/>
      <c r="K372" s="21"/>
    </row>
    <row r="373" spans="1:11" s="130" customFormat="1" ht="12" hidden="1" customHeight="1" x14ac:dyDescent="0.2">
      <c r="A373" s="63">
        <v>44</v>
      </c>
      <c r="B373" s="281">
        <v>502</v>
      </c>
      <c r="C373" s="70"/>
      <c r="D373" s="66" t="s">
        <v>65</v>
      </c>
      <c r="E373" s="67" t="e">
        <f>+#REF!-#REF!+#REF!</f>
        <v>#REF!</v>
      </c>
      <c r="G373" s="75"/>
      <c r="H373" s="21"/>
      <c r="I373" s="21"/>
      <c r="J373" s="21"/>
      <c r="K373" s="21"/>
    </row>
    <row r="374" spans="1:11" s="130" customFormat="1" ht="12" hidden="1" customHeight="1" x14ac:dyDescent="0.2">
      <c r="A374" s="63">
        <v>44</v>
      </c>
      <c r="B374" s="281">
        <v>503</v>
      </c>
      <c r="C374" s="70"/>
      <c r="D374" s="66" t="s">
        <v>66</v>
      </c>
      <c r="E374" s="67" t="e">
        <f>+#REF!-#REF!+#REF!</f>
        <v>#REF!</v>
      </c>
      <c r="G374" s="75"/>
      <c r="H374" s="21"/>
      <c r="I374" s="21"/>
      <c r="J374" s="21"/>
      <c r="K374" s="21"/>
    </row>
    <row r="375" spans="1:11" s="130" customFormat="1" ht="12" hidden="1" customHeight="1" x14ac:dyDescent="0.2">
      <c r="A375" s="63">
        <v>44</v>
      </c>
      <c r="B375" s="281">
        <v>504</v>
      </c>
      <c r="C375" s="70"/>
      <c r="D375" s="66" t="s">
        <v>67</v>
      </c>
      <c r="E375" s="67" t="e">
        <f>+#REF!-#REF!+#REF!</f>
        <v>#REF!</v>
      </c>
      <c r="G375" s="75"/>
      <c r="H375" s="21"/>
      <c r="I375" s="21"/>
      <c r="J375" s="21"/>
      <c r="K375" s="21"/>
    </row>
    <row r="376" spans="1:11" s="130" customFormat="1" ht="12" hidden="1" customHeight="1" x14ac:dyDescent="0.2">
      <c r="A376" s="63">
        <v>44</v>
      </c>
      <c r="B376" s="281">
        <v>505</v>
      </c>
      <c r="C376" s="70"/>
      <c r="D376" s="66" t="s">
        <v>119</v>
      </c>
      <c r="E376" s="67" t="e">
        <f>+#REF!-#REF!+#REF!</f>
        <v>#REF!</v>
      </c>
      <c r="G376" s="75"/>
      <c r="H376" s="21"/>
      <c r="I376" s="21"/>
      <c r="J376" s="21"/>
      <c r="K376" s="21"/>
    </row>
    <row r="377" spans="1:11" s="130" customFormat="1" ht="12" hidden="1" customHeight="1" x14ac:dyDescent="0.2">
      <c r="A377" s="63">
        <v>45</v>
      </c>
      <c r="B377" s="281">
        <v>501</v>
      </c>
      <c r="C377" s="70"/>
      <c r="D377" s="66" t="s">
        <v>64</v>
      </c>
      <c r="E377" s="67" t="e">
        <f>+#REF!-#REF!+#REF!</f>
        <v>#REF!</v>
      </c>
      <c r="G377" s="75"/>
      <c r="H377" s="21"/>
      <c r="I377" s="21"/>
      <c r="J377" s="21"/>
      <c r="K377" s="21"/>
    </row>
    <row r="378" spans="1:11" s="130" customFormat="1" ht="12" hidden="1" customHeight="1" x14ac:dyDescent="0.2">
      <c r="A378" s="63">
        <v>45</v>
      </c>
      <c r="B378" s="281">
        <v>502</v>
      </c>
      <c r="C378" s="70"/>
      <c r="D378" s="66" t="s">
        <v>65</v>
      </c>
      <c r="E378" s="67" t="e">
        <f>+#REF!-#REF!+#REF!</f>
        <v>#REF!</v>
      </c>
      <c r="G378" s="75"/>
      <c r="H378" s="21"/>
      <c r="I378" s="21"/>
      <c r="J378" s="21"/>
      <c r="K378" s="21"/>
    </row>
    <row r="379" spans="1:11" s="130" customFormat="1" ht="12" hidden="1" customHeight="1" x14ac:dyDescent="0.2">
      <c r="A379" s="63">
        <v>45</v>
      </c>
      <c r="B379" s="281">
        <v>503</v>
      </c>
      <c r="C379" s="70"/>
      <c r="D379" s="66" t="s">
        <v>66</v>
      </c>
      <c r="E379" s="67" t="e">
        <f>+#REF!-#REF!+#REF!</f>
        <v>#REF!</v>
      </c>
      <c r="G379" s="75"/>
      <c r="H379" s="21"/>
      <c r="I379" s="21"/>
      <c r="J379" s="21"/>
      <c r="K379" s="21"/>
    </row>
    <row r="380" spans="1:11" s="130" customFormat="1" ht="12" hidden="1" customHeight="1" x14ac:dyDescent="0.2">
      <c r="A380" s="63">
        <v>45</v>
      </c>
      <c r="B380" s="281">
        <v>504</v>
      </c>
      <c r="C380" s="70"/>
      <c r="D380" s="66" t="s">
        <v>67</v>
      </c>
      <c r="E380" s="67" t="e">
        <f>+#REF!-#REF!+#REF!</f>
        <v>#REF!</v>
      </c>
      <c r="G380" s="75"/>
      <c r="H380" s="21"/>
      <c r="I380" s="21"/>
      <c r="J380" s="21"/>
      <c r="K380" s="21"/>
    </row>
    <row r="381" spans="1:11" s="130" customFormat="1" ht="12" hidden="1" customHeight="1" x14ac:dyDescent="0.2">
      <c r="A381" s="63">
        <v>45</v>
      </c>
      <c r="B381" s="281">
        <v>505</v>
      </c>
      <c r="C381" s="70"/>
      <c r="D381" s="66" t="s">
        <v>119</v>
      </c>
      <c r="E381" s="67" t="e">
        <f>+#REF!-#REF!+#REF!</f>
        <v>#REF!</v>
      </c>
      <c r="G381" s="75"/>
      <c r="H381" s="21"/>
      <c r="I381" s="21"/>
      <c r="J381" s="21"/>
      <c r="K381" s="21"/>
    </row>
    <row r="382" spans="1:11" s="130" customFormat="1" ht="12" hidden="1" customHeight="1" x14ac:dyDescent="0.2">
      <c r="A382" s="63">
        <v>46</v>
      </c>
      <c r="B382" s="281">
        <v>501</v>
      </c>
      <c r="C382" s="70"/>
      <c r="D382" s="66" t="s">
        <v>64</v>
      </c>
      <c r="E382" s="67" t="e">
        <f>+#REF!-#REF!+#REF!</f>
        <v>#REF!</v>
      </c>
      <c r="G382" s="75"/>
      <c r="H382" s="21"/>
      <c r="I382" s="21"/>
      <c r="J382" s="21"/>
      <c r="K382" s="21"/>
    </row>
    <row r="383" spans="1:11" s="130" customFormat="1" ht="12" hidden="1" customHeight="1" x14ac:dyDescent="0.2">
      <c r="A383" s="63">
        <v>46</v>
      </c>
      <c r="B383" s="281">
        <v>502</v>
      </c>
      <c r="C383" s="70"/>
      <c r="D383" s="66" t="s">
        <v>65</v>
      </c>
      <c r="E383" s="67" t="e">
        <f>+#REF!-#REF!+#REF!</f>
        <v>#REF!</v>
      </c>
      <c r="G383" s="75"/>
      <c r="H383" s="21"/>
      <c r="I383" s="21"/>
      <c r="J383" s="21"/>
      <c r="K383" s="21"/>
    </row>
    <row r="384" spans="1:11" s="130" customFormat="1" ht="12" hidden="1" customHeight="1" x14ac:dyDescent="0.2">
      <c r="A384" s="63">
        <v>46</v>
      </c>
      <c r="B384" s="281">
        <v>503</v>
      </c>
      <c r="C384" s="70"/>
      <c r="D384" s="66" t="s">
        <v>66</v>
      </c>
      <c r="E384" s="67" t="e">
        <f>+#REF!-#REF!+#REF!</f>
        <v>#REF!</v>
      </c>
      <c r="G384" s="75"/>
      <c r="H384" s="21"/>
      <c r="I384" s="21"/>
      <c r="J384" s="21"/>
      <c r="K384" s="21"/>
    </row>
    <row r="385" spans="1:11" s="130" customFormat="1" ht="12" hidden="1" customHeight="1" x14ac:dyDescent="0.2">
      <c r="A385" s="63">
        <v>46</v>
      </c>
      <c r="B385" s="281">
        <v>504</v>
      </c>
      <c r="C385" s="70"/>
      <c r="D385" s="66" t="s">
        <v>67</v>
      </c>
      <c r="E385" s="67" t="e">
        <f>+#REF!-#REF!+#REF!</f>
        <v>#REF!</v>
      </c>
      <c r="G385" s="75"/>
      <c r="H385" s="21"/>
      <c r="I385" s="21"/>
      <c r="J385" s="21"/>
      <c r="K385" s="21"/>
    </row>
    <row r="386" spans="1:11" s="130" customFormat="1" ht="12" hidden="1" customHeight="1" x14ac:dyDescent="0.2">
      <c r="A386" s="63">
        <v>46</v>
      </c>
      <c r="B386" s="281">
        <v>505</v>
      </c>
      <c r="C386" s="70"/>
      <c r="D386" s="66" t="s">
        <v>119</v>
      </c>
      <c r="E386" s="67" t="e">
        <f>+#REF!-#REF!+#REF!</f>
        <v>#REF!</v>
      </c>
      <c r="G386" s="75"/>
      <c r="H386" s="21"/>
      <c r="I386" s="21"/>
      <c r="J386" s="21"/>
      <c r="K386" s="21"/>
    </row>
    <row r="387" spans="1:11" s="130" customFormat="1" ht="12" hidden="1" customHeight="1" x14ac:dyDescent="0.2">
      <c r="A387" s="63">
        <v>31</v>
      </c>
      <c r="B387" s="281">
        <v>501</v>
      </c>
      <c r="C387" s="70"/>
      <c r="D387" s="66" t="s">
        <v>64</v>
      </c>
      <c r="E387" s="67" t="e">
        <f>+#REF!-#REF!+#REF!</f>
        <v>#REF!</v>
      </c>
      <c r="G387" s="75"/>
      <c r="H387" s="21"/>
      <c r="I387" s="21"/>
      <c r="J387" s="21"/>
      <c r="K387" s="21"/>
    </row>
    <row r="388" spans="1:11" s="130" customFormat="1" ht="12" hidden="1" customHeight="1" x14ac:dyDescent="0.2">
      <c r="A388" s="63">
        <v>31</v>
      </c>
      <c r="B388" s="281">
        <v>502</v>
      </c>
      <c r="C388" s="70"/>
      <c r="D388" s="66" t="s">
        <v>65</v>
      </c>
      <c r="E388" s="67" t="e">
        <f>+#REF!-#REF!+#REF!</f>
        <v>#REF!</v>
      </c>
      <c r="G388" s="75"/>
      <c r="H388" s="21"/>
      <c r="I388" s="21"/>
      <c r="J388" s="21"/>
      <c r="K388" s="21"/>
    </row>
    <row r="389" spans="1:11" s="130" customFormat="1" ht="12" hidden="1" customHeight="1" x14ac:dyDescent="0.2">
      <c r="A389" s="63">
        <v>31</v>
      </c>
      <c r="B389" s="281">
        <v>503</v>
      </c>
      <c r="C389" s="70"/>
      <c r="D389" s="66" t="s">
        <v>66</v>
      </c>
      <c r="E389" s="67" t="e">
        <f>+#REF!-#REF!+#REF!</f>
        <v>#REF!</v>
      </c>
      <c r="G389" s="75"/>
      <c r="H389" s="21"/>
      <c r="I389" s="21"/>
      <c r="J389" s="21"/>
      <c r="K389" s="21"/>
    </row>
    <row r="390" spans="1:11" s="130" customFormat="1" ht="12" hidden="1" customHeight="1" x14ac:dyDescent="0.2">
      <c r="A390" s="63">
        <v>31</v>
      </c>
      <c r="B390" s="281">
        <v>504</v>
      </c>
      <c r="C390" s="70"/>
      <c r="D390" s="66" t="s">
        <v>67</v>
      </c>
      <c r="E390" s="67" t="e">
        <f>+#REF!-#REF!+#REF!</f>
        <v>#REF!</v>
      </c>
      <c r="G390" s="75"/>
      <c r="H390" s="21"/>
      <c r="I390" s="21"/>
      <c r="J390" s="21"/>
      <c r="K390" s="21"/>
    </row>
    <row r="391" spans="1:11" s="130" customFormat="1" ht="12" hidden="1" customHeight="1" x14ac:dyDescent="0.2">
      <c r="A391" s="63">
        <v>31</v>
      </c>
      <c r="B391" s="281">
        <v>505</v>
      </c>
      <c r="C391" s="70"/>
      <c r="D391" s="66" t="s">
        <v>119</v>
      </c>
      <c r="E391" s="67" t="e">
        <f>+#REF!-#REF!+#REF!</f>
        <v>#REF!</v>
      </c>
      <c r="G391" s="75"/>
      <c r="H391" s="21"/>
      <c r="I391" s="21"/>
      <c r="J391" s="21"/>
      <c r="K391" s="21"/>
    </row>
    <row r="392" spans="1:11" s="130" customFormat="1" ht="12" hidden="1" customHeight="1" x14ac:dyDescent="0.2">
      <c r="A392" s="63">
        <v>36</v>
      </c>
      <c r="B392" s="281">
        <v>501</v>
      </c>
      <c r="C392" s="70"/>
      <c r="D392" s="66" t="s">
        <v>64</v>
      </c>
      <c r="E392" s="67" t="e">
        <f>+#REF!-#REF!+#REF!</f>
        <v>#REF!</v>
      </c>
      <c r="G392" s="75"/>
      <c r="H392" s="21"/>
      <c r="I392" s="21"/>
      <c r="J392" s="21"/>
      <c r="K392" s="21"/>
    </row>
    <row r="393" spans="1:11" s="130" customFormat="1" ht="12" hidden="1" customHeight="1" x14ac:dyDescent="0.2">
      <c r="A393" s="63">
        <v>36</v>
      </c>
      <c r="B393" s="281">
        <v>502</v>
      </c>
      <c r="C393" s="70"/>
      <c r="D393" s="66" t="s">
        <v>65</v>
      </c>
      <c r="E393" s="67" t="e">
        <f>+#REF!-#REF!+#REF!</f>
        <v>#REF!</v>
      </c>
      <c r="G393" s="75"/>
      <c r="H393" s="21"/>
      <c r="I393" s="21"/>
      <c r="J393" s="21"/>
      <c r="K393" s="21"/>
    </row>
    <row r="394" spans="1:11" s="130" customFormat="1" ht="12" hidden="1" customHeight="1" x14ac:dyDescent="0.2">
      <c r="A394" s="63">
        <v>36</v>
      </c>
      <c r="B394" s="281">
        <v>503</v>
      </c>
      <c r="C394" s="70"/>
      <c r="D394" s="66" t="s">
        <v>66</v>
      </c>
      <c r="E394" s="67" t="e">
        <f>+#REF!-#REF!+#REF!</f>
        <v>#REF!</v>
      </c>
      <c r="G394" s="75"/>
      <c r="H394" s="21"/>
      <c r="I394" s="21"/>
      <c r="J394" s="21"/>
      <c r="K394" s="21"/>
    </row>
    <row r="395" spans="1:11" s="130" customFormat="1" ht="12" hidden="1" customHeight="1" x14ac:dyDescent="0.2">
      <c r="A395" s="63">
        <v>36</v>
      </c>
      <c r="B395" s="281">
        <v>504</v>
      </c>
      <c r="C395" s="70"/>
      <c r="D395" s="66" t="s">
        <v>67</v>
      </c>
      <c r="E395" s="67" t="e">
        <f>+#REF!-#REF!+#REF!</f>
        <v>#REF!</v>
      </c>
      <c r="G395" s="75"/>
      <c r="H395" s="21"/>
      <c r="I395" s="21"/>
      <c r="J395" s="21"/>
      <c r="K395" s="21"/>
    </row>
    <row r="396" spans="1:11" s="130" customFormat="1" ht="12" hidden="1" customHeight="1" x14ac:dyDescent="0.2">
      <c r="A396" s="63">
        <v>36</v>
      </c>
      <c r="B396" s="281">
        <v>505</v>
      </c>
      <c r="C396" s="70"/>
      <c r="D396" s="66" t="s">
        <v>119</v>
      </c>
      <c r="E396" s="67" t="e">
        <f>+#REF!-#REF!+#REF!</f>
        <v>#REF!</v>
      </c>
      <c r="G396" s="75"/>
      <c r="H396" s="21"/>
      <c r="I396" s="21"/>
      <c r="J396" s="21"/>
      <c r="K396" s="21"/>
    </row>
    <row r="397" spans="1:11" s="130" customFormat="1" ht="12" hidden="1" customHeight="1" x14ac:dyDescent="0.2">
      <c r="A397" s="63">
        <v>42</v>
      </c>
      <c r="B397" s="281">
        <v>501</v>
      </c>
      <c r="C397" s="70"/>
      <c r="D397" s="66" t="s">
        <v>64</v>
      </c>
      <c r="E397" s="67" t="e">
        <f>+#REF!-#REF!+#REF!</f>
        <v>#REF!</v>
      </c>
      <c r="G397" s="75"/>
      <c r="H397" s="21"/>
      <c r="I397" s="21"/>
      <c r="J397" s="21"/>
      <c r="K397" s="21"/>
    </row>
    <row r="398" spans="1:11" s="130" customFormat="1" ht="12" hidden="1" customHeight="1" x14ac:dyDescent="0.2">
      <c r="A398" s="63">
        <v>42</v>
      </c>
      <c r="B398" s="281">
        <v>502</v>
      </c>
      <c r="C398" s="70"/>
      <c r="D398" s="66" t="s">
        <v>65</v>
      </c>
      <c r="E398" s="67" t="e">
        <f>+#REF!-#REF!+#REF!</f>
        <v>#REF!</v>
      </c>
      <c r="G398" s="75"/>
      <c r="H398" s="21"/>
      <c r="I398" s="21"/>
      <c r="J398" s="21"/>
      <c r="K398" s="21"/>
    </row>
    <row r="399" spans="1:11" s="130" customFormat="1" ht="12" hidden="1" customHeight="1" x14ac:dyDescent="0.2">
      <c r="A399" s="63">
        <v>42</v>
      </c>
      <c r="B399" s="281">
        <v>503</v>
      </c>
      <c r="C399" s="70"/>
      <c r="D399" s="66" t="s">
        <v>66</v>
      </c>
      <c r="E399" s="67" t="e">
        <f>+#REF!-#REF!+#REF!</f>
        <v>#REF!</v>
      </c>
      <c r="G399" s="75"/>
      <c r="H399" s="21"/>
      <c r="I399" s="21"/>
      <c r="J399" s="21"/>
      <c r="K399" s="21"/>
    </row>
    <row r="400" spans="1:11" s="130" customFormat="1" ht="12" hidden="1" customHeight="1" x14ac:dyDescent="0.2">
      <c r="A400" s="63">
        <v>42</v>
      </c>
      <c r="B400" s="281">
        <v>504</v>
      </c>
      <c r="C400" s="70"/>
      <c r="D400" s="66" t="s">
        <v>67</v>
      </c>
      <c r="E400" s="67" t="e">
        <f>+#REF!-#REF!+#REF!</f>
        <v>#REF!</v>
      </c>
      <c r="G400" s="75"/>
      <c r="H400" s="21"/>
      <c r="I400" s="21"/>
      <c r="J400" s="21"/>
      <c r="K400" s="21"/>
    </row>
    <row r="401" spans="1:11" s="130" customFormat="1" ht="12" hidden="1" customHeight="1" x14ac:dyDescent="0.2">
      <c r="A401" s="63">
        <v>42</v>
      </c>
      <c r="B401" s="281">
        <v>505</v>
      </c>
      <c r="C401" s="70"/>
      <c r="D401" s="66" t="s">
        <v>119</v>
      </c>
      <c r="E401" s="67" t="e">
        <f>+#REF!-#REF!+#REF!</f>
        <v>#REF!</v>
      </c>
      <c r="G401" s="75"/>
      <c r="H401" s="21"/>
      <c r="I401" s="21"/>
      <c r="J401" s="21"/>
      <c r="K401" s="21"/>
    </row>
    <row r="402" spans="1:11" s="130" customFormat="1" ht="12" hidden="1" customHeight="1" x14ac:dyDescent="0.2">
      <c r="A402" s="63"/>
      <c r="B402" s="281" t="s">
        <v>106</v>
      </c>
      <c r="C402" s="70"/>
      <c r="D402" s="66"/>
      <c r="E402" s="67"/>
      <c r="G402" s="75"/>
      <c r="H402" s="21"/>
      <c r="I402" s="21"/>
      <c r="J402" s="21"/>
      <c r="K402" s="21"/>
    </row>
    <row r="403" spans="1:11" s="130" customFormat="1" ht="12" hidden="1" customHeight="1" x14ac:dyDescent="0.2">
      <c r="A403" s="565" t="s">
        <v>236</v>
      </c>
      <c r="B403" s="567"/>
      <c r="C403" s="60"/>
      <c r="D403" s="61" t="s">
        <v>165</v>
      </c>
      <c r="E403" s="62" t="e">
        <f>SUM(E404:E433)</f>
        <v>#REF!</v>
      </c>
      <c r="G403" s="75"/>
      <c r="H403" s="21"/>
      <c r="I403" s="21"/>
      <c r="J403" s="21"/>
      <c r="K403" s="21"/>
    </row>
    <row r="404" spans="1:11" s="130" customFormat="1" ht="12" hidden="1" customHeight="1" x14ac:dyDescent="0.2">
      <c r="A404" s="63">
        <v>17</v>
      </c>
      <c r="B404" s="280">
        <v>9901</v>
      </c>
      <c r="C404" s="65"/>
      <c r="D404" s="66" t="s">
        <v>166</v>
      </c>
      <c r="E404" s="67" t="e">
        <f>+#REF!-#REF!+#REF!</f>
        <v>#REF!</v>
      </c>
      <c r="G404" s="75"/>
      <c r="H404" s="21"/>
      <c r="I404" s="21"/>
      <c r="J404" s="21"/>
      <c r="K404" s="21"/>
    </row>
    <row r="405" spans="1:11" s="130" customFormat="1" ht="12" hidden="1" customHeight="1" x14ac:dyDescent="0.2">
      <c r="A405" s="63">
        <v>17</v>
      </c>
      <c r="B405" s="280">
        <v>9999</v>
      </c>
      <c r="C405" s="65"/>
      <c r="D405" s="66" t="s">
        <v>167</v>
      </c>
      <c r="E405" s="67" t="e">
        <f>+#REF!-#REF!+#REF!</f>
        <v>#REF!</v>
      </c>
      <c r="G405" s="75"/>
      <c r="H405" s="21"/>
      <c r="I405" s="21"/>
      <c r="J405" s="21"/>
      <c r="K405" s="21"/>
    </row>
    <row r="406" spans="1:11" s="130" customFormat="1" ht="12" hidden="1" customHeight="1" x14ac:dyDescent="0.2">
      <c r="A406" s="63">
        <v>18</v>
      </c>
      <c r="B406" s="280">
        <v>9901</v>
      </c>
      <c r="C406" s="65"/>
      <c r="D406" s="66" t="s">
        <v>166</v>
      </c>
      <c r="E406" s="67" t="e">
        <f>+#REF!-#REF!+#REF!</f>
        <v>#REF!</v>
      </c>
      <c r="G406" s="75"/>
      <c r="H406" s="21"/>
      <c r="I406" s="21"/>
      <c r="J406" s="21"/>
      <c r="K406" s="21"/>
    </row>
    <row r="407" spans="1:11" s="130" customFormat="1" ht="12" hidden="1" customHeight="1" x14ac:dyDescent="0.2">
      <c r="A407" s="63">
        <v>18</v>
      </c>
      <c r="B407" s="280">
        <v>9999</v>
      </c>
      <c r="C407" s="65"/>
      <c r="D407" s="66" t="s">
        <v>167</v>
      </c>
      <c r="E407" s="67" t="e">
        <f>+#REF!-#REF!+#REF!</f>
        <v>#REF!</v>
      </c>
      <c r="G407" s="75"/>
      <c r="H407" s="21"/>
      <c r="I407" s="21"/>
      <c r="J407" s="21"/>
      <c r="K407" s="21"/>
    </row>
    <row r="408" spans="1:11" s="130" customFormat="1" ht="12" hidden="1" customHeight="1" x14ac:dyDescent="0.2">
      <c r="A408" s="63">
        <v>19</v>
      </c>
      <c r="B408" s="280">
        <v>9901</v>
      </c>
      <c r="C408" s="65"/>
      <c r="D408" s="66" t="s">
        <v>166</v>
      </c>
      <c r="E408" s="67" t="e">
        <f>+#REF!-#REF!+#REF!</f>
        <v>#REF!</v>
      </c>
      <c r="G408" s="75"/>
      <c r="H408" s="21"/>
      <c r="I408" s="21"/>
      <c r="J408" s="21"/>
      <c r="K408" s="21"/>
    </row>
    <row r="409" spans="1:11" s="130" customFormat="1" ht="12" hidden="1" customHeight="1" x14ac:dyDescent="0.2">
      <c r="A409" s="63">
        <v>19</v>
      </c>
      <c r="B409" s="280">
        <v>9999</v>
      </c>
      <c r="C409" s="65"/>
      <c r="D409" s="66" t="s">
        <v>167</v>
      </c>
      <c r="E409" s="67" t="e">
        <f>+#REF!-#REF!+#REF!</f>
        <v>#REF!</v>
      </c>
      <c r="G409" s="75"/>
      <c r="H409" s="21"/>
      <c r="I409" s="21"/>
      <c r="J409" s="21"/>
      <c r="K409" s="21"/>
    </row>
    <row r="410" spans="1:11" s="130" customFormat="1" ht="12" hidden="1" customHeight="1" x14ac:dyDescent="0.2">
      <c r="A410" s="63">
        <v>20</v>
      </c>
      <c r="B410" s="280">
        <v>9901</v>
      </c>
      <c r="C410" s="65"/>
      <c r="D410" s="66" t="s">
        <v>166</v>
      </c>
      <c r="E410" s="67" t="e">
        <f>+#REF!-#REF!+#REF!</f>
        <v>#REF!</v>
      </c>
      <c r="G410" s="75"/>
      <c r="H410" s="21"/>
      <c r="I410" s="21"/>
      <c r="J410" s="21"/>
      <c r="K410" s="21"/>
    </row>
    <row r="411" spans="1:11" s="130" customFormat="1" ht="12" hidden="1" customHeight="1" x14ac:dyDescent="0.2">
      <c r="A411" s="63">
        <v>20</v>
      </c>
      <c r="B411" s="280">
        <v>9999</v>
      </c>
      <c r="C411" s="65"/>
      <c r="D411" s="66" t="s">
        <v>167</v>
      </c>
      <c r="E411" s="67" t="e">
        <f>+#REF!-#REF!+#REF!</f>
        <v>#REF!</v>
      </c>
      <c r="G411" s="75"/>
      <c r="H411" s="21"/>
      <c r="I411" s="21"/>
      <c r="J411" s="21"/>
      <c r="K411" s="21"/>
    </row>
    <row r="412" spans="1:11" s="130" customFormat="1" ht="12" hidden="1" customHeight="1" x14ac:dyDescent="0.2">
      <c r="A412" s="63">
        <v>21</v>
      </c>
      <c r="B412" s="280">
        <v>9901</v>
      </c>
      <c r="C412" s="65"/>
      <c r="D412" s="66" t="s">
        <v>166</v>
      </c>
      <c r="E412" s="67" t="e">
        <f>+#REF!-#REF!+#REF!</f>
        <v>#REF!</v>
      </c>
      <c r="G412" s="75"/>
      <c r="H412" s="21"/>
      <c r="I412" s="21"/>
      <c r="J412" s="21"/>
      <c r="K412" s="21"/>
    </row>
    <row r="413" spans="1:11" s="130" customFormat="1" ht="12" hidden="1" customHeight="1" x14ac:dyDescent="0.2">
      <c r="A413" s="63">
        <v>21</v>
      </c>
      <c r="B413" s="280">
        <v>9999</v>
      </c>
      <c r="C413" s="65"/>
      <c r="D413" s="66" t="s">
        <v>167</v>
      </c>
      <c r="E413" s="67" t="e">
        <f>+#REF!-#REF!+#REF!</f>
        <v>#REF!</v>
      </c>
      <c r="G413" s="75"/>
      <c r="H413" s="21"/>
      <c r="I413" s="21"/>
      <c r="J413" s="21"/>
      <c r="K413" s="21"/>
    </row>
    <row r="414" spans="1:11" s="130" customFormat="1" ht="12" hidden="1" customHeight="1" x14ac:dyDescent="0.2">
      <c r="A414" s="63">
        <v>22</v>
      </c>
      <c r="B414" s="280">
        <v>9901</v>
      </c>
      <c r="C414" s="65"/>
      <c r="D414" s="66" t="s">
        <v>166</v>
      </c>
      <c r="E414" s="67" t="e">
        <f>+#REF!-#REF!+#REF!</f>
        <v>#REF!</v>
      </c>
      <c r="G414" s="75"/>
      <c r="H414" s="21"/>
      <c r="I414" s="21"/>
      <c r="J414" s="21"/>
      <c r="K414" s="21"/>
    </row>
    <row r="415" spans="1:11" s="130" customFormat="1" ht="12" hidden="1" customHeight="1" x14ac:dyDescent="0.2">
      <c r="A415" s="63">
        <v>22</v>
      </c>
      <c r="B415" s="280">
        <v>9999</v>
      </c>
      <c r="C415" s="65"/>
      <c r="D415" s="66" t="s">
        <v>167</v>
      </c>
      <c r="E415" s="67" t="e">
        <f>+#REF!-#REF!+#REF!</f>
        <v>#REF!</v>
      </c>
      <c r="G415" s="75"/>
      <c r="H415" s="21"/>
      <c r="I415" s="21"/>
      <c r="J415" s="21"/>
      <c r="K415" s="21"/>
    </row>
    <row r="416" spans="1:11" s="130" customFormat="1" ht="12" hidden="1" customHeight="1" x14ac:dyDescent="0.2">
      <c r="A416" s="63">
        <v>23</v>
      </c>
      <c r="B416" s="280">
        <v>9901</v>
      </c>
      <c r="C416" s="65"/>
      <c r="D416" s="66" t="s">
        <v>166</v>
      </c>
      <c r="E416" s="67" t="e">
        <f>+#REF!-#REF!+#REF!</f>
        <v>#REF!</v>
      </c>
      <c r="G416" s="75"/>
      <c r="H416" s="21"/>
      <c r="I416" s="21"/>
      <c r="J416" s="21"/>
      <c r="K416" s="21"/>
    </row>
    <row r="417" spans="1:11" s="130" customFormat="1" ht="12" hidden="1" customHeight="1" x14ac:dyDescent="0.2">
      <c r="A417" s="63">
        <v>23</v>
      </c>
      <c r="B417" s="280">
        <v>9999</v>
      </c>
      <c r="C417" s="65"/>
      <c r="D417" s="66" t="s">
        <v>167</v>
      </c>
      <c r="E417" s="67" t="e">
        <f>+#REF!-#REF!+#REF!</f>
        <v>#REF!</v>
      </c>
      <c r="G417" s="75"/>
      <c r="H417" s="21"/>
      <c r="I417" s="21"/>
      <c r="J417" s="21"/>
      <c r="K417" s="21"/>
    </row>
    <row r="418" spans="1:11" s="130" customFormat="1" ht="12" hidden="1" customHeight="1" x14ac:dyDescent="0.2">
      <c r="A418" s="63">
        <v>24</v>
      </c>
      <c r="B418" s="280">
        <v>9901</v>
      </c>
      <c r="C418" s="65"/>
      <c r="D418" s="66" t="s">
        <v>166</v>
      </c>
      <c r="E418" s="67" t="e">
        <f>+#REF!-#REF!+#REF!</f>
        <v>#REF!</v>
      </c>
      <c r="G418" s="75"/>
      <c r="H418" s="21"/>
      <c r="I418" s="21"/>
      <c r="J418" s="21"/>
      <c r="K418" s="21"/>
    </row>
    <row r="419" spans="1:11" s="130" customFormat="1" ht="12" hidden="1" customHeight="1" x14ac:dyDescent="0.2">
      <c r="A419" s="63">
        <v>24</v>
      </c>
      <c r="B419" s="280">
        <v>9999</v>
      </c>
      <c r="C419" s="65"/>
      <c r="D419" s="66" t="s">
        <v>167</v>
      </c>
      <c r="E419" s="67" t="e">
        <f>+#REF!-#REF!+#REF!</f>
        <v>#REF!</v>
      </c>
      <c r="G419" s="75"/>
      <c r="H419" s="21"/>
      <c r="I419" s="21"/>
      <c r="J419" s="21"/>
      <c r="K419" s="21"/>
    </row>
    <row r="420" spans="1:11" s="130" customFormat="1" ht="12" hidden="1" customHeight="1" x14ac:dyDescent="0.2">
      <c r="A420" s="63">
        <v>43</v>
      </c>
      <c r="B420" s="280">
        <v>9901</v>
      </c>
      <c r="C420" s="65"/>
      <c r="D420" s="66" t="s">
        <v>166</v>
      </c>
      <c r="E420" s="67" t="e">
        <f>+#REF!-#REF!+#REF!</f>
        <v>#REF!</v>
      </c>
      <c r="G420" s="75"/>
      <c r="H420" s="21"/>
      <c r="I420" s="21"/>
      <c r="J420" s="21"/>
      <c r="K420" s="21"/>
    </row>
    <row r="421" spans="1:11" s="130" customFormat="1" ht="12" hidden="1" customHeight="1" x14ac:dyDescent="0.2">
      <c r="A421" s="63">
        <v>43</v>
      </c>
      <c r="B421" s="280">
        <v>9999</v>
      </c>
      <c r="C421" s="65"/>
      <c r="D421" s="66" t="s">
        <v>167</v>
      </c>
      <c r="E421" s="67" t="e">
        <f>+#REF!-#REF!+#REF!</f>
        <v>#REF!</v>
      </c>
      <c r="G421" s="75"/>
      <c r="H421" s="21"/>
      <c r="I421" s="21"/>
      <c r="J421" s="21"/>
      <c r="K421" s="21"/>
    </row>
    <row r="422" spans="1:11" s="130" customFormat="1" ht="12" hidden="1" customHeight="1" x14ac:dyDescent="0.2">
      <c r="A422" s="63">
        <v>44</v>
      </c>
      <c r="B422" s="280">
        <v>9901</v>
      </c>
      <c r="C422" s="65"/>
      <c r="D422" s="66" t="s">
        <v>166</v>
      </c>
      <c r="E422" s="67" t="e">
        <f>+#REF!-#REF!+#REF!</f>
        <v>#REF!</v>
      </c>
      <c r="G422" s="75"/>
      <c r="H422" s="21"/>
      <c r="I422" s="21"/>
      <c r="J422" s="21"/>
      <c r="K422" s="21"/>
    </row>
    <row r="423" spans="1:11" s="130" customFormat="1" ht="12" hidden="1" customHeight="1" x14ac:dyDescent="0.2">
      <c r="A423" s="63">
        <v>44</v>
      </c>
      <c r="B423" s="280">
        <v>9999</v>
      </c>
      <c r="C423" s="65"/>
      <c r="D423" s="66" t="s">
        <v>167</v>
      </c>
      <c r="E423" s="67" t="e">
        <f>+#REF!-#REF!+#REF!</f>
        <v>#REF!</v>
      </c>
      <c r="G423" s="75"/>
      <c r="H423" s="21"/>
      <c r="I423" s="21"/>
      <c r="J423" s="21"/>
      <c r="K423" s="21"/>
    </row>
    <row r="424" spans="1:11" s="130" customFormat="1" ht="12" hidden="1" customHeight="1" x14ac:dyDescent="0.2">
      <c r="A424" s="63">
        <v>45</v>
      </c>
      <c r="B424" s="280">
        <v>9901</v>
      </c>
      <c r="C424" s="65"/>
      <c r="D424" s="66" t="s">
        <v>166</v>
      </c>
      <c r="E424" s="67" t="e">
        <f>+#REF!-#REF!+#REF!</f>
        <v>#REF!</v>
      </c>
      <c r="G424" s="75"/>
      <c r="H424" s="21"/>
      <c r="I424" s="21"/>
      <c r="J424" s="21"/>
      <c r="K424" s="21"/>
    </row>
    <row r="425" spans="1:11" s="130" customFormat="1" ht="12" hidden="1" customHeight="1" x14ac:dyDescent="0.2">
      <c r="A425" s="63">
        <v>45</v>
      </c>
      <c r="B425" s="280">
        <v>9999</v>
      </c>
      <c r="C425" s="65"/>
      <c r="D425" s="66" t="s">
        <v>167</v>
      </c>
      <c r="E425" s="67" t="e">
        <f>+#REF!-#REF!+#REF!</f>
        <v>#REF!</v>
      </c>
      <c r="G425" s="75"/>
      <c r="H425" s="21"/>
      <c r="I425" s="21"/>
      <c r="J425" s="21"/>
      <c r="K425" s="21"/>
    </row>
    <row r="426" spans="1:11" s="130" customFormat="1" ht="12" hidden="1" customHeight="1" x14ac:dyDescent="0.2">
      <c r="A426" s="63">
        <v>46</v>
      </c>
      <c r="B426" s="280">
        <v>9901</v>
      </c>
      <c r="C426" s="65"/>
      <c r="D426" s="66" t="s">
        <v>166</v>
      </c>
      <c r="E426" s="67" t="e">
        <f>+#REF!-#REF!+#REF!</f>
        <v>#REF!</v>
      </c>
      <c r="G426" s="75"/>
      <c r="H426" s="21"/>
      <c r="I426" s="21"/>
      <c r="J426" s="21"/>
      <c r="K426" s="21"/>
    </row>
    <row r="427" spans="1:11" s="130" customFormat="1" ht="12" hidden="1" customHeight="1" x14ac:dyDescent="0.2">
      <c r="A427" s="63">
        <v>46</v>
      </c>
      <c r="B427" s="280">
        <v>9999</v>
      </c>
      <c r="C427" s="65"/>
      <c r="D427" s="66" t="s">
        <v>167</v>
      </c>
      <c r="E427" s="67" t="e">
        <f>+#REF!-#REF!+#REF!</f>
        <v>#REF!</v>
      </c>
      <c r="G427" s="75"/>
      <c r="H427" s="21"/>
      <c r="I427" s="21"/>
      <c r="J427" s="21"/>
      <c r="K427" s="21"/>
    </row>
    <row r="428" spans="1:11" s="130" customFormat="1" ht="12" hidden="1" customHeight="1" x14ac:dyDescent="0.2">
      <c r="A428" s="63">
        <v>31</v>
      </c>
      <c r="B428" s="280">
        <v>9901</v>
      </c>
      <c r="C428" s="65"/>
      <c r="D428" s="66" t="s">
        <v>166</v>
      </c>
      <c r="E428" s="67" t="e">
        <f>+#REF!-#REF!+#REF!</f>
        <v>#REF!</v>
      </c>
      <c r="G428" s="75"/>
      <c r="H428" s="21"/>
      <c r="I428" s="21"/>
      <c r="J428" s="21"/>
      <c r="K428" s="21"/>
    </row>
    <row r="429" spans="1:11" s="130" customFormat="1" ht="12" hidden="1" customHeight="1" x14ac:dyDescent="0.2">
      <c r="A429" s="63">
        <v>31</v>
      </c>
      <c r="B429" s="280">
        <v>9999</v>
      </c>
      <c r="C429" s="65"/>
      <c r="D429" s="66" t="s">
        <v>167</v>
      </c>
      <c r="E429" s="67" t="e">
        <f>+#REF!-#REF!+#REF!</f>
        <v>#REF!</v>
      </c>
      <c r="G429" s="75"/>
      <c r="H429" s="21"/>
      <c r="I429" s="21"/>
      <c r="J429" s="21"/>
      <c r="K429" s="21"/>
    </row>
    <row r="430" spans="1:11" s="130" customFormat="1" ht="12" hidden="1" customHeight="1" x14ac:dyDescent="0.2">
      <c r="A430" s="63">
        <v>36</v>
      </c>
      <c r="B430" s="280">
        <v>9901</v>
      </c>
      <c r="C430" s="65"/>
      <c r="D430" s="66" t="s">
        <v>166</v>
      </c>
      <c r="E430" s="67" t="e">
        <f>+#REF!-#REF!+#REF!</f>
        <v>#REF!</v>
      </c>
      <c r="G430" s="75"/>
      <c r="H430" s="21"/>
      <c r="I430" s="21"/>
      <c r="J430" s="21"/>
      <c r="K430" s="21"/>
    </row>
    <row r="431" spans="1:11" s="130" customFormat="1" ht="12" hidden="1" customHeight="1" x14ac:dyDescent="0.2">
      <c r="A431" s="63">
        <v>36</v>
      </c>
      <c r="B431" s="280">
        <v>9999</v>
      </c>
      <c r="C431" s="65"/>
      <c r="D431" s="66" t="s">
        <v>167</v>
      </c>
      <c r="E431" s="67" t="e">
        <f>+#REF!-#REF!+#REF!</f>
        <v>#REF!</v>
      </c>
      <c r="G431" s="75"/>
      <c r="H431" s="21"/>
      <c r="I431" s="21"/>
      <c r="J431" s="21"/>
      <c r="K431" s="21"/>
    </row>
    <row r="432" spans="1:11" s="130" customFormat="1" ht="12" hidden="1" customHeight="1" x14ac:dyDescent="0.2">
      <c r="A432" s="63">
        <v>42</v>
      </c>
      <c r="B432" s="280">
        <v>9901</v>
      </c>
      <c r="C432" s="65"/>
      <c r="D432" s="66" t="s">
        <v>166</v>
      </c>
      <c r="E432" s="67" t="e">
        <f>+#REF!-#REF!+#REF!</f>
        <v>#REF!</v>
      </c>
      <c r="G432" s="75"/>
      <c r="H432" s="21"/>
      <c r="I432" s="21"/>
      <c r="J432" s="21"/>
      <c r="K432" s="21"/>
    </row>
    <row r="433" spans="1:11" s="130" customFormat="1" ht="12" hidden="1" customHeight="1" x14ac:dyDescent="0.2">
      <c r="A433" s="63">
        <v>42</v>
      </c>
      <c r="B433" s="280">
        <v>9999</v>
      </c>
      <c r="C433" s="65"/>
      <c r="D433" s="66" t="s">
        <v>167</v>
      </c>
      <c r="E433" s="67" t="e">
        <f>+#REF!-#REF!+#REF!</f>
        <v>#REF!</v>
      </c>
      <c r="G433" s="75"/>
      <c r="H433" s="21"/>
      <c r="I433" s="21"/>
      <c r="J433" s="21"/>
      <c r="K433" s="21"/>
    </row>
    <row r="434" spans="1:11" s="130" customFormat="1" ht="12" hidden="1" customHeight="1" thickBot="1" x14ac:dyDescent="0.25">
      <c r="A434" s="105"/>
      <c r="B434" s="282" t="s">
        <v>106</v>
      </c>
      <c r="C434" s="106"/>
      <c r="D434" s="107"/>
      <c r="E434" s="108"/>
      <c r="G434" s="75"/>
      <c r="H434" s="21"/>
      <c r="I434" s="21"/>
      <c r="J434" s="21"/>
      <c r="K434" s="21"/>
    </row>
    <row r="435" spans="1:11" s="130" customFormat="1" ht="18" customHeight="1" thickBot="1" x14ac:dyDescent="0.25">
      <c r="A435" s="562">
        <v>1</v>
      </c>
      <c r="B435" s="564"/>
      <c r="C435" s="74"/>
      <c r="D435" s="275" t="s">
        <v>120</v>
      </c>
      <c r="E435" s="276">
        <f>E437+E514+E591+E705+E816+E927+E979+E1187</f>
        <v>1432982273</v>
      </c>
      <c r="G435" s="75"/>
      <c r="H435" s="21"/>
      <c r="I435" s="21"/>
      <c r="J435" s="21"/>
      <c r="K435" s="21"/>
    </row>
    <row r="436" spans="1:11" s="130" customFormat="1" ht="12" customHeight="1" x14ac:dyDescent="0.2">
      <c r="A436" s="56"/>
      <c r="B436" s="283" t="s">
        <v>106</v>
      </c>
      <c r="C436" s="139"/>
      <c r="D436" s="140"/>
      <c r="E436" s="141"/>
      <c r="G436" s="75"/>
      <c r="H436" s="21"/>
      <c r="I436" s="21"/>
      <c r="J436" s="21"/>
      <c r="K436" s="21"/>
    </row>
    <row r="437" spans="1:11" s="130" customFormat="1" ht="12" customHeight="1" x14ac:dyDescent="0.2">
      <c r="A437" s="565" t="s">
        <v>237</v>
      </c>
      <c r="B437" s="567"/>
      <c r="C437" s="60"/>
      <c r="D437" s="61" t="s">
        <v>121</v>
      </c>
      <c r="E437" s="110">
        <f>SUM(E438:E513)</f>
        <v>79000000</v>
      </c>
      <c r="G437" s="75"/>
      <c r="H437" s="21"/>
      <c r="I437" s="21"/>
      <c r="J437" s="21"/>
      <c r="K437" s="21"/>
    </row>
    <row r="438" spans="1:11" s="130" customFormat="1" ht="12" hidden="1" customHeight="1" x14ac:dyDescent="0.2">
      <c r="A438" s="63">
        <v>17</v>
      </c>
      <c r="B438" s="284">
        <v>10101</v>
      </c>
      <c r="C438" s="65"/>
      <c r="D438" s="66" t="s">
        <v>122</v>
      </c>
      <c r="E438" s="111">
        <v>0</v>
      </c>
      <c r="G438" s="75"/>
      <c r="H438" s="21"/>
      <c r="I438" s="21"/>
      <c r="J438" s="21"/>
      <c r="K438" s="21"/>
    </row>
    <row r="439" spans="1:11" s="130" customFormat="1" ht="12" hidden="1" customHeight="1" x14ac:dyDescent="0.2">
      <c r="A439" s="63">
        <v>20</v>
      </c>
      <c r="B439" s="284">
        <v>10101</v>
      </c>
      <c r="C439" s="65"/>
      <c r="D439" s="66" t="s">
        <v>122</v>
      </c>
      <c r="E439" s="152">
        <f>'Gastos 630'!F56</f>
        <v>0</v>
      </c>
      <c r="G439" s="75"/>
      <c r="H439" s="21"/>
      <c r="I439" s="21"/>
      <c r="J439" s="21"/>
      <c r="K439" s="21"/>
    </row>
    <row r="440" spans="1:11" s="130" customFormat="1" ht="12" customHeight="1" x14ac:dyDescent="0.2">
      <c r="A440" s="63"/>
      <c r="B440" s="284">
        <v>10102</v>
      </c>
      <c r="C440" s="65"/>
      <c r="D440" s="66" t="s">
        <v>123</v>
      </c>
      <c r="E440" s="152">
        <f>'Gastos 630'!F54+'Gastos 630'!F57</f>
        <v>4000000</v>
      </c>
      <c r="G440" s="75"/>
      <c r="H440" s="21"/>
      <c r="I440" s="21"/>
      <c r="J440" s="21"/>
      <c r="K440" s="21"/>
    </row>
    <row r="441" spans="1:11" s="130" customFormat="1" ht="12" hidden="1" customHeight="1" x14ac:dyDescent="0.2">
      <c r="A441" s="63"/>
      <c r="B441" s="284">
        <v>10103</v>
      </c>
      <c r="C441" s="65"/>
      <c r="D441" s="66" t="s">
        <v>124</v>
      </c>
      <c r="E441" s="152">
        <v>0</v>
      </c>
      <c r="G441" s="75"/>
      <c r="H441" s="21"/>
      <c r="I441" s="21"/>
      <c r="J441" s="21"/>
      <c r="K441" s="21"/>
    </row>
    <row r="442" spans="1:11" s="130" customFormat="1" ht="12" hidden="1" customHeight="1" x14ac:dyDescent="0.2">
      <c r="A442" s="63"/>
      <c r="B442" s="284">
        <v>10104</v>
      </c>
      <c r="C442" s="65"/>
      <c r="D442" s="66" t="s">
        <v>125</v>
      </c>
      <c r="E442" s="152">
        <v>0</v>
      </c>
      <c r="G442" s="75"/>
      <c r="H442" s="21"/>
      <c r="I442" s="21"/>
      <c r="J442" s="21"/>
      <c r="K442" s="21"/>
    </row>
    <row r="443" spans="1:11" s="130" customFormat="1" ht="12" customHeight="1" x14ac:dyDescent="0.2">
      <c r="A443" s="63"/>
      <c r="B443" s="284">
        <v>10199</v>
      </c>
      <c r="C443" s="65"/>
      <c r="D443" s="66" t="s">
        <v>192</v>
      </c>
      <c r="E443" s="152">
        <f>+'Gastos 630'!F58+'Gastos 630'!F55</f>
        <v>75000000</v>
      </c>
      <c r="G443" s="75"/>
      <c r="H443" s="21"/>
      <c r="I443" s="21"/>
      <c r="J443" s="21"/>
      <c r="K443" s="21"/>
    </row>
    <row r="444" spans="1:11" s="130" customFormat="1" ht="12" hidden="1" customHeight="1" x14ac:dyDescent="0.2">
      <c r="A444" s="63">
        <v>18</v>
      </c>
      <c r="B444" s="284">
        <v>10101</v>
      </c>
      <c r="C444" s="65"/>
      <c r="D444" s="66" t="s">
        <v>122</v>
      </c>
      <c r="E444" s="152">
        <v>0</v>
      </c>
      <c r="G444" s="75"/>
      <c r="H444" s="21"/>
      <c r="I444" s="21"/>
      <c r="J444" s="21"/>
      <c r="K444" s="21"/>
    </row>
    <row r="445" spans="1:11" s="130" customFormat="1" ht="12" hidden="1" customHeight="1" x14ac:dyDescent="0.2">
      <c r="A445" s="63">
        <v>18</v>
      </c>
      <c r="B445" s="284">
        <v>10102</v>
      </c>
      <c r="C445" s="65"/>
      <c r="D445" s="66" t="s">
        <v>123</v>
      </c>
      <c r="E445" s="152">
        <v>0</v>
      </c>
      <c r="G445" s="75"/>
      <c r="H445" s="21"/>
      <c r="I445" s="21"/>
      <c r="J445" s="21"/>
      <c r="K445" s="21"/>
    </row>
    <row r="446" spans="1:11" s="130" customFormat="1" ht="12" hidden="1" customHeight="1" x14ac:dyDescent="0.2">
      <c r="A446" s="63">
        <v>18</v>
      </c>
      <c r="B446" s="284">
        <v>10103</v>
      </c>
      <c r="C446" s="65"/>
      <c r="D446" s="66" t="s">
        <v>124</v>
      </c>
      <c r="E446" s="152">
        <v>0</v>
      </c>
      <c r="G446" s="75"/>
      <c r="H446" s="21"/>
      <c r="I446" s="21"/>
      <c r="J446" s="21"/>
      <c r="K446" s="21"/>
    </row>
    <row r="447" spans="1:11" s="130" customFormat="1" ht="12" hidden="1" customHeight="1" x14ac:dyDescent="0.2">
      <c r="A447" s="63">
        <v>18</v>
      </c>
      <c r="B447" s="284">
        <v>10104</v>
      </c>
      <c r="C447" s="65"/>
      <c r="D447" s="66" t="s">
        <v>125</v>
      </c>
      <c r="E447" s="152">
        <v>0</v>
      </c>
      <c r="G447" s="75"/>
      <c r="H447" s="21"/>
      <c r="I447" s="21"/>
      <c r="J447" s="21"/>
      <c r="K447" s="21"/>
    </row>
    <row r="448" spans="1:11" s="130" customFormat="1" ht="12" hidden="1" customHeight="1" x14ac:dyDescent="0.2">
      <c r="A448" s="63">
        <v>18</v>
      </c>
      <c r="B448" s="284">
        <v>10199</v>
      </c>
      <c r="C448" s="65"/>
      <c r="D448" s="66" t="s">
        <v>192</v>
      </c>
      <c r="E448" s="152">
        <v>0</v>
      </c>
      <c r="G448" s="75"/>
      <c r="H448" s="21"/>
      <c r="I448" s="21"/>
      <c r="J448" s="21"/>
      <c r="K448" s="21"/>
    </row>
    <row r="449" spans="1:11" s="130" customFormat="1" ht="12" hidden="1" customHeight="1" x14ac:dyDescent="0.2">
      <c r="A449" s="63">
        <v>19</v>
      </c>
      <c r="B449" s="284">
        <v>10101</v>
      </c>
      <c r="C449" s="65"/>
      <c r="D449" s="66" t="s">
        <v>122</v>
      </c>
      <c r="E449" s="152">
        <v>0</v>
      </c>
      <c r="G449" s="75"/>
      <c r="H449" s="21"/>
      <c r="I449" s="21"/>
      <c r="J449" s="21"/>
      <c r="K449" s="21"/>
    </row>
    <row r="450" spans="1:11" s="130" customFormat="1" ht="12" hidden="1" customHeight="1" x14ac:dyDescent="0.2">
      <c r="A450" s="63">
        <v>19</v>
      </c>
      <c r="B450" s="284">
        <v>10102</v>
      </c>
      <c r="C450" s="65"/>
      <c r="D450" s="66" t="s">
        <v>123</v>
      </c>
      <c r="E450" s="152">
        <v>0</v>
      </c>
      <c r="G450" s="75"/>
      <c r="H450" s="21"/>
      <c r="I450" s="21"/>
      <c r="J450" s="21"/>
      <c r="K450" s="21"/>
    </row>
    <row r="451" spans="1:11" s="130" customFormat="1" ht="12" hidden="1" customHeight="1" x14ac:dyDescent="0.2">
      <c r="A451" s="63">
        <v>19</v>
      </c>
      <c r="B451" s="284">
        <v>10103</v>
      </c>
      <c r="C451" s="65"/>
      <c r="D451" s="66" t="s">
        <v>124</v>
      </c>
      <c r="E451" s="152">
        <v>0</v>
      </c>
      <c r="G451" s="75"/>
      <c r="H451" s="21"/>
      <c r="I451" s="21"/>
      <c r="J451" s="21"/>
      <c r="K451" s="21"/>
    </row>
    <row r="452" spans="1:11" s="130" customFormat="1" ht="12" hidden="1" customHeight="1" x14ac:dyDescent="0.2">
      <c r="A452" s="63">
        <v>19</v>
      </c>
      <c r="B452" s="284">
        <v>10104</v>
      </c>
      <c r="C452" s="65"/>
      <c r="D452" s="66" t="s">
        <v>125</v>
      </c>
      <c r="E452" s="152">
        <v>0</v>
      </c>
      <c r="G452" s="75"/>
      <c r="H452" s="21"/>
      <c r="I452" s="21"/>
      <c r="J452" s="21"/>
      <c r="K452" s="21"/>
    </row>
    <row r="453" spans="1:11" s="130" customFormat="1" ht="12" hidden="1" customHeight="1" x14ac:dyDescent="0.2">
      <c r="A453" s="63">
        <v>19</v>
      </c>
      <c r="B453" s="284">
        <v>10199</v>
      </c>
      <c r="C453" s="65"/>
      <c r="D453" s="66" t="s">
        <v>192</v>
      </c>
      <c r="E453" s="152">
        <v>0</v>
      </c>
      <c r="G453" s="75"/>
      <c r="H453" s="21"/>
      <c r="I453" s="21"/>
      <c r="J453" s="21"/>
      <c r="K453" s="21"/>
    </row>
    <row r="454" spans="1:11" s="130" customFormat="1" ht="12" hidden="1" customHeight="1" x14ac:dyDescent="0.2">
      <c r="A454" s="63">
        <v>20</v>
      </c>
      <c r="B454" s="284">
        <v>10102</v>
      </c>
      <c r="C454" s="65"/>
      <c r="D454" s="66" t="s">
        <v>123</v>
      </c>
      <c r="E454" s="152">
        <v>0</v>
      </c>
      <c r="G454" s="75"/>
      <c r="H454" s="21"/>
      <c r="I454" s="21"/>
      <c r="J454" s="21"/>
      <c r="K454" s="21"/>
    </row>
    <row r="455" spans="1:11" s="130" customFormat="1" ht="12" hidden="1" customHeight="1" x14ac:dyDescent="0.2">
      <c r="A455" s="63">
        <v>20</v>
      </c>
      <c r="B455" s="284">
        <v>10103</v>
      </c>
      <c r="C455" s="65"/>
      <c r="D455" s="66" t="s">
        <v>124</v>
      </c>
      <c r="E455" s="152">
        <v>0</v>
      </c>
      <c r="G455" s="75"/>
      <c r="H455" s="21"/>
      <c r="I455" s="21"/>
      <c r="J455" s="21"/>
      <c r="K455" s="21"/>
    </row>
    <row r="456" spans="1:11" s="130" customFormat="1" ht="12" hidden="1" customHeight="1" x14ac:dyDescent="0.2">
      <c r="A456" s="63">
        <v>20</v>
      </c>
      <c r="B456" s="284">
        <v>10104</v>
      </c>
      <c r="C456" s="65"/>
      <c r="D456" s="66" t="s">
        <v>125</v>
      </c>
      <c r="E456" s="152">
        <v>0</v>
      </c>
      <c r="G456" s="75"/>
      <c r="H456" s="21"/>
      <c r="I456" s="21"/>
      <c r="J456" s="21"/>
      <c r="K456" s="21"/>
    </row>
    <row r="457" spans="1:11" s="130" customFormat="1" ht="12" hidden="1" customHeight="1" x14ac:dyDescent="0.2">
      <c r="A457" s="63">
        <v>20</v>
      </c>
      <c r="B457" s="284">
        <v>10199</v>
      </c>
      <c r="C457" s="65"/>
      <c r="D457" s="66" t="s">
        <v>192</v>
      </c>
      <c r="E457" s="152">
        <v>0</v>
      </c>
      <c r="G457" s="75"/>
      <c r="H457" s="21"/>
      <c r="I457" s="21"/>
      <c r="J457" s="21"/>
      <c r="K457" s="21"/>
    </row>
    <row r="458" spans="1:11" s="130" customFormat="1" ht="12" hidden="1" customHeight="1" x14ac:dyDescent="0.2">
      <c r="A458" s="63">
        <v>21</v>
      </c>
      <c r="B458" s="284">
        <v>10101</v>
      </c>
      <c r="C458" s="65"/>
      <c r="D458" s="66" t="s">
        <v>122</v>
      </c>
      <c r="E458" s="152">
        <v>0</v>
      </c>
      <c r="G458" s="75"/>
      <c r="H458" s="21"/>
      <c r="I458" s="21"/>
      <c r="J458" s="21"/>
      <c r="K458" s="21"/>
    </row>
    <row r="459" spans="1:11" s="130" customFormat="1" ht="12" hidden="1" customHeight="1" x14ac:dyDescent="0.2">
      <c r="A459" s="63">
        <v>21</v>
      </c>
      <c r="B459" s="284">
        <v>10102</v>
      </c>
      <c r="C459" s="65"/>
      <c r="D459" s="66" t="s">
        <v>123</v>
      </c>
      <c r="E459" s="152">
        <v>0</v>
      </c>
      <c r="G459" s="75"/>
      <c r="H459" s="21"/>
      <c r="I459" s="21"/>
      <c r="J459" s="21"/>
      <c r="K459" s="21"/>
    </row>
    <row r="460" spans="1:11" s="130" customFormat="1" ht="12" hidden="1" customHeight="1" x14ac:dyDescent="0.2">
      <c r="A460" s="63">
        <v>21</v>
      </c>
      <c r="B460" s="284">
        <v>10103</v>
      </c>
      <c r="C460" s="65"/>
      <c r="D460" s="66" t="s">
        <v>124</v>
      </c>
      <c r="E460" s="152">
        <v>0</v>
      </c>
      <c r="G460" s="75"/>
      <c r="H460" s="21"/>
      <c r="I460" s="21"/>
      <c r="J460" s="21"/>
      <c r="K460" s="21"/>
    </row>
    <row r="461" spans="1:11" s="130" customFormat="1" ht="12" hidden="1" customHeight="1" x14ac:dyDescent="0.2">
      <c r="A461" s="63">
        <v>21</v>
      </c>
      <c r="B461" s="284">
        <v>10104</v>
      </c>
      <c r="C461" s="65"/>
      <c r="D461" s="66" t="s">
        <v>125</v>
      </c>
      <c r="E461" s="152">
        <v>0</v>
      </c>
      <c r="G461" s="75"/>
      <c r="H461" s="21"/>
      <c r="I461" s="21"/>
      <c r="J461" s="21"/>
      <c r="K461" s="21"/>
    </row>
    <row r="462" spans="1:11" s="130" customFormat="1" ht="12" hidden="1" customHeight="1" x14ac:dyDescent="0.2">
      <c r="A462" s="63">
        <v>21</v>
      </c>
      <c r="B462" s="284">
        <v>10199</v>
      </c>
      <c r="C462" s="65"/>
      <c r="D462" s="66" t="s">
        <v>192</v>
      </c>
      <c r="E462" s="152">
        <v>0</v>
      </c>
      <c r="G462" s="75"/>
      <c r="H462" s="21"/>
      <c r="I462" s="21"/>
      <c r="J462" s="21"/>
      <c r="K462" s="21"/>
    </row>
    <row r="463" spans="1:11" s="130" customFormat="1" ht="12" hidden="1" customHeight="1" x14ac:dyDescent="0.2">
      <c r="A463" s="63">
        <v>22</v>
      </c>
      <c r="B463" s="284">
        <v>10101</v>
      </c>
      <c r="C463" s="65"/>
      <c r="D463" s="66" t="s">
        <v>122</v>
      </c>
      <c r="E463" s="152">
        <v>0</v>
      </c>
      <c r="G463" s="75"/>
      <c r="H463" s="21"/>
      <c r="I463" s="21"/>
      <c r="J463" s="21"/>
      <c r="K463" s="21"/>
    </row>
    <row r="464" spans="1:11" s="130" customFormat="1" ht="12" hidden="1" customHeight="1" x14ac:dyDescent="0.2">
      <c r="A464" s="63">
        <v>22</v>
      </c>
      <c r="B464" s="284">
        <v>10102</v>
      </c>
      <c r="C464" s="65"/>
      <c r="D464" s="66" t="s">
        <v>123</v>
      </c>
      <c r="E464" s="152">
        <v>0</v>
      </c>
      <c r="G464" s="75"/>
      <c r="H464" s="21"/>
      <c r="I464" s="21"/>
      <c r="J464" s="21"/>
      <c r="K464" s="21"/>
    </row>
    <row r="465" spans="1:11" s="130" customFormat="1" ht="12" hidden="1" customHeight="1" x14ac:dyDescent="0.2">
      <c r="A465" s="63">
        <v>22</v>
      </c>
      <c r="B465" s="284">
        <v>10103</v>
      </c>
      <c r="C465" s="65"/>
      <c r="D465" s="66" t="s">
        <v>124</v>
      </c>
      <c r="E465" s="152">
        <v>0</v>
      </c>
      <c r="G465" s="75"/>
      <c r="H465" s="21"/>
      <c r="I465" s="21"/>
      <c r="J465" s="21"/>
      <c r="K465" s="21"/>
    </row>
    <row r="466" spans="1:11" s="130" customFormat="1" ht="12" hidden="1" customHeight="1" x14ac:dyDescent="0.2">
      <c r="A466" s="63">
        <v>22</v>
      </c>
      <c r="B466" s="284">
        <v>10104</v>
      </c>
      <c r="C466" s="65"/>
      <c r="D466" s="66" t="s">
        <v>125</v>
      </c>
      <c r="E466" s="152">
        <v>0</v>
      </c>
      <c r="G466" s="75"/>
      <c r="H466" s="21"/>
      <c r="I466" s="21"/>
      <c r="J466" s="21"/>
      <c r="K466" s="21"/>
    </row>
    <row r="467" spans="1:11" s="130" customFormat="1" ht="12" hidden="1" customHeight="1" x14ac:dyDescent="0.2">
      <c r="A467" s="63">
        <v>22</v>
      </c>
      <c r="B467" s="284">
        <v>10199</v>
      </c>
      <c r="C467" s="65"/>
      <c r="D467" s="66" t="s">
        <v>192</v>
      </c>
      <c r="E467" s="152">
        <v>0</v>
      </c>
      <c r="G467" s="75"/>
      <c r="H467" s="21"/>
      <c r="I467" s="21"/>
      <c r="J467" s="21"/>
      <c r="K467" s="21"/>
    </row>
    <row r="468" spans="1:11" s="130" customFormat="1" ht="12" hidden="1" customHeight="1" x14ac:dyDescent="0.2">
      <c r="A468" s="63">
        <v>23</v>
      </c>
      <c r="B468" s="284">
        <v>10101</v>
      </c>
      <c r="C468" s="65"/>
      <c r="D468" s="66" t="s">
        <v>122</v>
      </c>
      <c r="E468" s="152">
        <v>0</v>
      </c>
      <c r="G468" s="75"/>
      <c r="H468" s="21"/>
      <c r="I468" s="21"/>
      <c r="J468" s="21"/>
      <c r="K468" s="21"/>
    </row>
    <row r="469" spans="1:11" s="130" customFormat="1" ht="12" hidden="1" customHeight="1" x14ac:dyDescent="0.2">
      <c r="A469" s="63">
        <v>23</v>
      </c>
      <c r="B469" s="284">
        <v>10102</v>
      </c>
      <c r="C469" s="65"/>
      <c r="D469" s="66" t="s">
        <v>123</v>
      </c>
      <c r="E469" s="152">
        <v>0</v>
      </c>
      <c r="G469" s="75"/>
      <c r="H469" s="21"/>
      <c r="I469" s="21"/>
      <c r="J469" s="21"/>
      <c r="K469" s="21"/>
    </row>
    <row r="470" spans="1:11" s="130" customFormat="1" ht="12" hidden="1" customHeight="1" x14ac:dyDescent="0.2">
      <c r="A470" s="63">
        <v>23</v>
      </c>
      <c r="B470" s="284">
        <v>10103</v>
      </c>
      <c r="C470" s="65"/>
      <c r="D470" s="66" t="s">
        <v>124</v>
      </c>
      <c r="E470" s="152">
        <v>0</v>
      </c>
      <c r="G470" s="75"/>
      <c r="H470" s="21"/>
      <c r="I470" s="21"/>
      <c r="J470" s="21"/>
      <c r="K470" s="21"/>
    </row>
    <row r="471" spans="1:11" s="130" customFormat="1" ht="12" hidden="1" customHeight="1" x14ac:dyDescent="0.2">
      <c r="A471" s="63">
        <v>23</v>
      </c>
      <c r="B471" s="284">
        <v>10104</v>
      </c>
      <c r="C471" s="65"/>
      <c r="D471" s="66" t="s">
        <v>125</v>
      </c>
      <c r="E471" s="152">
        <v>0</v>
      </c>
      <c r="G471" s="75"/>
      <c r="H471" s="21"/>
      <c r="I471" s="21"/>
      <c r="J471" s="21"/>
      <c r="K471" s="21"/>
    </row>
    <row r="472" spans="1:11" s="130" customFormat="1" ht="12" hidden="1" customHeight="1" x14ac:dyDescent="0.2">
      <c r="A472" s="63">
        <v>23</v>
      </c>
      <c r="B472" s="284">
        <v>10199</v>
      </c>
      <c r="C472" s="65"/>
      <c r="D472" s="66" t="s">
        <v>192</v>
      </c>
      <c r="E472" s="152">
        <v>0</v>
      </c>
      <c r="G472" s="75"/>
      <c r="H472" s="21"/>
      <c r="I472" s="21"/>
      <c r="J472" s="21"/>
      <c r="K472" s="21"/>
    </row>
    <row r="473" spans="1:11" s="130" customFormat="1" ht="12" hidden="1" customHeight="1" x14ac:dyDescent="0.2">
      <c r="A473" s="63">
        <v>24</v>
      </c>
      <c r="B473" s="284">
        <v>10101</v>
      </c>
      <c r="C473" s="65"/>
      <c r="D473" s="66" t="s">
        <v>122</v>
      </c>
      <c r="E473" s="152">
        <v>0</v>
      </c>
      <c r="G473" s="75"/>
      <c r="H473" s="21"/>
      <c r="I473" s="21"/>
      <c r="J473" s="21"/>
      <c r="K473" s="21"/>
    </row>
    <row r="474" spans="1:11" s="130" customFormat="1" ht="12" hidden="1" customHeight="1" x14ac:dyDescent="0.2">
      <c r="A474" s="63">
        <v>24</v>
      </c>
      <c r="B474" s="284">
        <v>10102</v>
      </c>
      <c r="C474" s="65"/>
      <c r="D474" s="66" t="s">
        <v>123</v>
      </c>
      <c r="E474" s="152">
        <v>0</v>
      </c>
      <c r="G474" s="75"/>
      <c r="H474" s="21"/>
      <c r="I474" s="21"/>
      <c r="J474" s="21"/>
      <c r="K474" s="21"/>
    </row>
    <row r="475" spans="1:11" s="130" customFormat="1" ht="12" hidden="1" customHeight="1" x14ac:dyDescent="0.2">
      <c r="A475" s="63">
        <v>24</v>
      </c>
      <c r="B475" s="284">
        <v>10103</v>
      </c>
      <c r="C475" s="65"/>
      <c r="D475" s="66" t="s">
        <v>124</v>
      </c>
      <c r="E475" s="152">
        <v>0</v>
      </c>
      <c r="G475" s="75"/>
      <c r="H475" s="21"/>
      <c r="I475" s="21"/>
      <c r="J475" s="21"/>
      <c r="K475" s="21"/>
    </row>
    <row r="476" spans="1:11" s="130" customFormat="1" ht="12" hidden="1" customHeight="1" x14ac:dyDescent="0.2">
      <c r="A476" s="63">
        <v>24</v>
      </c>
      <c r="B476" s="284">
        <v>10104</v>
      </c>
      <c r="C476" s="65"/>
      <c r="D476" s="66" t="s">
        <v>125</v>
      </c>
      <c r="E476" s="152">
        <v>0</v>
      </c>
      <c r="G476" s="75"/>
      <c r="H476" s="21"/>
      <c r="I476" s="21"/>
      <c r="J476" s="21"/>
      <c r="K476" s="21"/>
    </row>
    <row r="477" spans="1:11" s="130" customFormat="1" ht="12" hidden="1" customHeight="1" x14ac:dyDescent="0.2">
      <c r="A477" s="63">
        <v>24</v>
      </c>
      <c r="B477" s="284">
        <v>10199</v>
      </c>
      <c r="C477" s="65"/>
      <c r="D477" s="66" t="s">
        <v>192</v>
      </c>
      <c r="E477" s="152">
        <v>0</v>
      </c>
      <c r="G477" s="75"/>
      <c r="H477" s="21"/>
      <c r="I477" s="21"/>
      <c r="J477" s="21"/>
      <c r="K477" s="21"/>
    </row>
    <row r="478" spans="1:11" s="130" customFormat="1" ht="12" hidden="1" customHeight="1" x14ac:dyDescent="0.2">
      <c r="A478" s="63">
        <v>43</v>
      </c>
      <c r="B478" s="284">
        <v>10101</v>
      </c>
      <c r="C478" s="65"/>
      <c r="D478" s="66" t="s">
        <v>122</v>
      </c>
      <c r="E478" s="152">
        <v>0</v>
      </c>
      <c r="G478" s="75"/>
      <c r="H478" s="21"/>
      <c r="I478" s="21"/>
      <c r="J478" s="21"/>
      <c r="K478" s="21"/>
    </row>
    <row r="479" spans="1:11" s="130" customFormat="1" ht="12" hidden="1" customHeight="1" x14ac:dyDescent="0.2">
      <c r="A479" s="63">
        <v>43</v>
      </c>
      <c r="B479" s="284">
        <v>10102</v>
      </c>
      <c r="C479" s="65"/>
      <c r="D479" s="66" t="s">
        <v>123</v>
      </c>
      <c r="E479" s="152">
        <v>0</v>
      </c>
      <c r="G479" s="75"/>
      <c r="H479" s="21"/>
      <c r="I479" s="21"/>
      <c r="J479" s="21"/>
      <c r="K479" s="21"/>
    </row>
    <row r="480" spans="1:11" s="130" customFormat="1" ht="12" hidden="1" customHeight="1" x14ac:dyDescent="0.2">
      <c r="A480" s="63">
        <v>43</v>
      </c>
      <c r="B480" s="284">
        <v>10103</v>
      </c>
      <c r="C480" s="65"/>
      <c r="D480" s="66" t="s">
        <v>124</v>
      </c>
      <c r="E480" s="152">
        <v>0</v>
      </c>
      <c r="G480" s="75"/>
      <c r="H480" s="21"/>
      <c r="I480" s="21"/>
      <c r="J480" s="21"/>
      <c r="K480" s="21"/>
    </row>
    <row r="481" spans="1:11" s="130" customFormat="1" ht="12" hidden="1" customHeight="1" x14ac:dyDescent="0.2">
      <c r="A481" s="63">
        <v>43</v>
      </c>
      <c r="B481" s="284">
        <v>10104</v>
      </c>
      <c r="C481" s="65"/>
      <c r="D481" s="66" t="s">
        <v>125</v>
      </c>
      <c r="E481" s="152">
        <v>0</v>
      </c>
      <c r="G481" s="75"/>
      <c r="H481" s="21"/>
      <c r="I481" s="21"/>
      <c r="J481" s="21"/>
      <c r="K481" s="21"/>
    </row>
    <row r="482" spans="1:11" s="130" customFormat="1" ht="12" hidden="1" customHeight="1" x14ac:dyDescent="0.2">
      <c r="A482" s="63">
        <v>43</v>
      </c>
      <c r="B482" s="284">
        <v>10199</v>
      </c>
      <c r="C482" s="65"/>
      <c r="D482" s="66" t="s">
        <v>192</v>
      </c>
      <c r="E482" s="152">
        <v>0</v>
      </c>
      <c r="G482" s="75"/>
      <c r="H482" s="21"/>
      <c r="I482" s="21"/>
      <c r="J482" s="21"/>
      <c r="K482" s="21"/>
    </row>
    <row r="483" spans="1:11" s="130" customFormat="1" ht="12" hidden="1" customHeight="1" x14ac:dyDescent="0.2">
      <c r="A483" s="63">
        <v>44</v>
      </c>
      <c r="B483" s="284">
        <v>10101</v>
      </c>
      <c r="C483" s="65"/>
      <c r="D483" s="66" t="s">
        <v>122</v>
      </c>
      <c r="E483" s="152">
        <v>0</v>
      </c>
      <c r="G483" s="75"/>
      <c r="H483" s="21"/>
      <c r="I483" s="21"/>
      <c r="J483" s="21"/>
      <c r="K483" s="21"/>
    </row>
    <row r="484" spans="1:11" s="130" customFormat="1" ht="12" hidden="1" customHeight="1" x14ac:dyDescent="0.2">
      <c r="A484" s="63">
        <v>44</v>
      </c>
      <c r="B484" s="284">
        <v>10102</v>
      </c>
      <c r="C484" s="65"/>
      <c r="D484" s="66" t="s">
        <v>123</v>
      </c>
      <c r="E484" s="152">
        <v>0</v>
      </c>
      <c r="G484" s="75"/>
      <c r="H484" s="21"/>
      <c r="I484" s="21"/>
      <c r="J484" s="21"/>
      <c r="K484" s="21"/>
    </row>
    <row r="485" spans="1:11" s="130" customFormat="1" ht="12" hidden="1" customHeight="1" x14ac:dyDescent="0.2">
      <c r="A485" s="63">
        <v>44</v>
      </c>
      <c r="B485" s="284">
        <v>10103</v>
      </c>
      <c r="C485" s="65"/>
      <c r="D485" s="66" t="s">
        <v>124</v>
      </c>
      <c r="E485" s="152">
        <v>0</v>
      </c>
      <c r="G485" s="75"/>
      <c r="H485" s="21"/>
      <c r="I485" s="21"/>
      <c r="J485" s="21"/>
      <c r="K485" s="21"/>
    </row>
    <row r="486" spans="1:11" s="130" customFormat="1" ht="12" hidden="1" customHeight="1" x14ac:dyDescent="0.2">
      <c r="A486" s="63">
        <v>44</v>
      </c>
      <c r="B486" s="284">
        <v>10104</v>
      </c>
      <c r="C486" s="65"/>
      <c r="D486" s="66" t="s">
        <v>125</v>
      </c>
      <c r="E486" s="152">
        <v>0</v>
      </c>
      <c r="G486" s="75"/>
      <c r="H486" s="21"/>
      <c r="I486" s="21"/>
      <c r="J486" s="21"/>
      <c r="K486" s="21"/>
    </row>
    <row r="487" spans="1:11" s="130" customFormat="1" ht="12" hidden="1" customHeight="1" x14ac:dyDescent="0.2">
      <c r="A487" s="63">
        <v>44</v>
      </c>
      <c r="B487" s="284">
        <v>10199</v>
      </c>
      <c r="C487" s="65"/>
      <c r="D487" s="66" t="s">
        <v>192</v>
      </c>
      <c r="E487" s="152">
        <v>0</v>
      </c>
      <c r="G487" s="75"/>
      <c r="H487" s="21"/>
      <c r="I487" s="21"/>
      <c r="J487" s="21"/>
      <c r="K487" s="21"/>
    </row>
    <row r="488" spans="1:11" s="130" customFormat="1" ht="12" hidden="1" customHeight="1" x14ac:dyDescent="0.2">
      <c r="A488" s="63">
        <v>45</v>
      </c>
      <c r="B488" s="284">
        <v>10101</v>
      </c>
      <c r="C488" s="65"/>
      <c r="D488" s="66" t="s">
        <v>122</v>
      </c>
      <c r="E488" s="152">
        <v>0</v>
      </c>
      <c r="G488" s="75"/>
      <c r="H488" s="21"/>
      <c r="I488" s="21"/>
      <c r="J488" s="21"/>
      <c r="K488" s="21"/>
    </row>
    <row r="489" spans="1:11" s="130" customFormat="1" ht="12" hidden="1" customHeight="1" x14ac:dyDescent="0.2">
      <c r="A489" s="63">
        <v>45</v>
      </c>
      <c r="B489" s="284">
        <v>10102</v>
      </c>
      <c r="C489" s="65"/>
      <c r="D489" s="66" t="s">
        <v>123</v>
      </c>
      <c r="E489" s="152">
        <v>0</v>
      </c>
      <c r="G489" s="75"/>
      <c r="H489" s="21"/>
      <c r="I489" s="21"/>
      <c r="J489" s="21"/>
      <c r="K489" s="21"/>
    </row>
    <row r="490" spans="1:11" s="130" customFormat="1" ht="12" hidden="1" customHeight="1" x14ac:dyDescent="0.2">
      <c r="A490" s="63">
        <v>45</v>
      </c>
      <c r="B490" s="284">
        <v>10103</v>
      </c>
      <c r="C490" s="65"/>
      <c r="D490" s="66" t="s">
        <v>124</v>
      </c>
      <c r="E490" s="152">
        <v>0</v>
      </c>
      <c r="G490" s="75"/>
      <c r="H490" s="21"/>
      <c r="I490" s="21"/>
      <c r="J490" s="21"/>
      <c r="K490" s="21"/>
    </row>
    <row r="491" spans="1:11" s="130" customFormat="1" ht="12" hidden="1" customHeight="1" x14ac:dyDescent="0.2">
      <c r="A491" s="63">
        <v>45</v>
      </c>
      <c r="B491" s="284">
        <v>10104</v>
      </c>
      <c r="C491" s="65"/>
      <c r="D491" s="66" t="s">
        <v>125</v>
      </c>
      <c r="E491" s="152">
        <v>0</v>
      </c>
      <c r="G491" s="75"/>
      <c r="H491" s="21"/>
      <c r="I491" s="21"/>
      <c r="J491" s="21"/>
      <c r="K491" s="21"/>
    </row>
    <row r="492" spans="1:11" s="130" customFormat="1" ht="12" hidden="1" customHeight="1" x14ac:dyDescent="0.2">
      <c r="A492" s="63">
        <v>45</v>
      </c>
      <c r="B492" s="284">
        <v>10199</v>
      </c>
      <c r="C492" s="65"/>
      <c r="D492" s="66" t="s">
        <v>192</v>
      </c>
      <c r="E492" s="152">
        <v>0</v>
      </c>
      <c r="G492" s="75"/>
      <c r="H492" s="21"/>
      <c r="I492" s="21"/>
      <c r="J492" s="21"/>
      <c r="K492" s="21"/>
    </row>
    <row r="493" spans="1:11" s="130" customFormat="1" ht="12" hidden="1" customHeight="1" x14ac:dyDescent="0.2">
      <c r="A493" s="63">
        <v>46</v>
      </c>
      <c r="B493" s="284">
        <v>10101</v>
      </c>
      <c r="C493" s="65"/>
      <c r="D493" s="66" t="s">
        <v>122</v>
      </c>
      <c r="E493" s="152">
        <v>0</v>
      </c>
      <c r="G493" s="75"/>
      <c r="H493" s="21"/>
      <c r="I493" s="21"/>
      <c r="J493" s="21"/>
      <c r="K493" s="21"/>
    </row>
    <row r="494" spans="1:11" s="130" customFormat="1" ht="12" hidden="1" customHeight="1" x14ac:dyDescent="0.2">
      <c r="A494" s="63">
        <v>46</v>
      </c>
      <c r="B494" s="284">
        <v>10102</v>
      </c>
      <c r="C494" s="65"/>
      <c r="D494" s="66" t="s">
        <v>123</v>
      </c>
      <c r="E494" s="152">
        <v>0</v>
      </c>
      <c r="G494" s="75"/>
      <c r="H494" s="21"/>
      <c r="I494" s="21"/>
      <c r="J494" s="21"/>
      <c r="K494" s="21"/>
    </row>
    <row r="495" spans="1:11" s="130" customFormat="1" ht="12" hidden="1" customHeight="1" x14ac:dyDescent="0.2">
      <c r="A495" s="63">
        <v>46</v>
      </c>
      <c r="B495" s="284">
        <v>10103</v>
      </c>
      <c r="C495" s="65"/>
      <c r="D495" s="66" t="s">
        <v>124</v>
      </c>
      <c r="E495" s="152">
        <v>0</v>
      </c>
      <c r="G495" s="75"/>
      <c r="H495" s="21"/>
      <c r="I495" s="21"/>
      <c r="J495" s="21"/>
      <c r="K495" s="21"/>
    </row>
    <row r="496" spans="1:11" s="130" customFormat="1" ht="12" hidden="1" customHeight="1" x14ac:dyDescent="0.2">
      <c r="A496" s="63">
        <v>46</v>
      </c>
      <c r="B496" s="284">
        <v>10104</v>
      </c>
      <c r="C496" s="65"/>
      <c r="D496" s="66" t="s">
        <v>125</v>
      </c>
      <c r="E496" s="152">
        <v>0</v>
      </c>
      <c r="G496" s="75"/>
      <c r="H496" s="21"/>
      <c r="I496" s="21"/>
      <c r="J496" s="21"/>
      <c r="K496" s="21"/>
    </row>
    <row r="497" spans="1:11" s="130" customFormat="1" ht="12" hidden="1" customHeight="1" x14ac:dyDescent="0.2">
      <c r="A497" s="63">
        <v>46</v>
      </c>
      <c r="B497" s="284">
        <v>10199</v>
      </c>
      <c r="C497" s="65"/>
      <c r="D497" s="66" t="s">
        <v>192</v>
      </c>
      <c r="E497" s="152">
        <v>0</v>
      </c>
      <c r="G497" s="75"/>
      <c r="H497" s="21"/>
      <c r="I497" s="21"/>
      <c r="J497" s="21"/>
      <c r="K497" s="21"/>
    </row>
    <row r="498" spans="1:11" s="130" customFormat="1" ht="12" hidden="1" customHeight="1" x14ac:dyDescent="0.2">
      <c r="A498" s="63">
        <v>31</v>
      </c>
      <c r="B498" s="284">
        <v>10101</v>
      </c>
      <c r="C498" s="65"/>
      <c r="D498" s="66" t="s">
        <v>122</v>
      </c>
      <c r="E498" s="152">
        <v>0</v>
      </c>
      <c r="G498" s="75"/>
      <c r="H498" s="21"/>
      <c r="I498" s="21"/>
      <c r="J498" s="21"/>
      <c r="K498" s="21"/>
    </row>
    <row r="499" spans="1:11" s="130" customFormat="1" ht="12" hidden="1" customHeight="1" x14ac:dyDescent="0.2">
      <c r="A499" s="63">
        <v>31</v>
      </c>
      <c r="B499" s="284">
        <v>10102</v>
      </c>
      <c r="C499" s="65"/>
      <c r="D499" s="66" t="s">
        <v>123</v>
      </c>
      <c r="E499" s="152">
        <v>0</v>
      </c>
      <c r="G499" s="75"/>
      <c r="H499" s="21"/>
      <c r="I499" s="21"/>
      <c r="J499" s="21"/>
      <c r="K499" s="21"/>
    </row>
    <row r="500" spans="1:11" s="130" customFormat="1" ht="12" hidden="1" customHeight="1" x14ac:dyDescent="0.2">
      <c r="A500" s="63">
        <v>31</v>
      </c>
      <c r="B500" s="284">
        <v>10103</v>
      </c>
      <c r="C500" s="65"/>
      <c r="D500" s="66" t="s">
        <v>124</v>
      </c>
      <c r="E500" s="152">
        <v>0</v>
      </c>
      <c r="G500" s="75"/>
      <c r="H500" s="21"/>
      <c r="I500" s="21"/>
      <c r="J500" s="21"/>
      <c r="K500" s="21"/>
    </row>
    <row r="501" spans="1:11" s="130" customFormat="1" ht="12" hidden="1" customHeight="1" x14ac:dyDescent="0.2">
      <c r="A501" s="63">
        <v>31</v>
      </c>
      <c r="B501" s="284">
        <v>10104</v>
      </c>
      <c r="C501" s="65"/>
      <c r="D501" s="66" t="s">
        <v>125</v>
      </c>
      <c r="E501" s="152">
        <v>0</v>
      </c>
      <c r="G501" s="75"/>
      <c r="H501" s="21"/>
      <c r="I501" s="21"/>
      <c r="J501" s="21"/>
      <c r="K501" s="21"/>
    </row>
    <row r="502" spans="1:11" s="130" customFormat="1" ht="12" hidden="1" customHeight="1" x14ac:dyDescent="0.2">
      <c r="A502" s="63">
        <v>31</v>
      </c>
      <c r="B502" s="284">
        <v>10199</v>
      </c>
      <c r="C502" s="65"/>
      <c r="D502" s="66" t="s">
        <v>192</v>
      </c>
      <c r="E502" s="152">
        <v>0</v>
      </c>
      <c r="G502" s="75"/>
      <c r="H502" s="21"/>
      <c r="I502" s="21"/>
      <c r="J502" s="21"/>
      <c r="K502" s="21"/>
    </row>
    <row r="503" spans="1:11" s="130" customFormat="1" ht="12" hidden="1" customHeight="1" x14ac:dyDescent="0.2">
      <c r="A503" s="63">
        <v>36</v>
      </c>
      <c r="B503" s="284">
        <v>10101</v>
      </c>
      <c r="C503" s="65"/>
      <c r="D503" s="66" t="s">
        <v>122</v>
      </c>
      <c r="E503" s="152">
        <v>0</v>
      </c>
      <c r="G503" s="75"/>
      <c r="H503" s="21"/>
      <c r="I503" s="21"/>
      <c r="J503" s="21"/>
      <c r="K503" s="21"/>
    </row>
    <row r="504" spans="1:11" s="130" customFormat="1" ht="12" hidden="1" customHeight="1" x14ac:dyDescent="0.2">
      <c r="A504" s="63">
        <v>36</v>
      </c>
      <c r="B504" s="284">
        <v>10102</v>
      </c>
      <c r="C504" s="65"/>
      <c r="D504" s="66" t="s">
        <v>123</v>
      </c>
      <c r="E504" s="152">
        <v>0</v>
      </c>
      <c r="G504" s="75"/>
      <c r="H504" s="21"/>
      <c r="I504" s="21"/>
      <c r="J504" s="21"/>
      <c r="K504" s="21"/>
    </row>
    <row r="505" spans="1:11" s="130" customFormat="1" ht="12" hidden="1" customHeight="1" x14ac:dyDescent="0.2">
      <c r="A505" s="63">
        <v>36</v>
      </c>
      <c r="B505" s="284">
        <v>10103</v>
      </c>
      <c r="C505" s="65"/>
      <c r="D505" s="66" t="s">
        <v>124</v>
      </c>
      <c r="E505" s="152">
        <v>0</v>
      </c>
      <c r="G505" s="75"/>
      <c r="H505" s="21"/>
      <c r="I505" s="21"/>
      <c r="J505" s="21"/>
      <c r="K505" s="21"/>
    </row>
    <row r="506" spans="1:11" s="130" customFormat="1" ht="12" hidden="1" customHeight="1" x14ac:dyDescent="0.2">
      <c r="A506" s="63">
        <v>36</v>
      </c>
      <c r="B506" s="284">
        <v>10104</v>
      </c>
      <c r="C506" s="65"/>
      <c r="D506" s="66" t="s">
        <v>125</v>
      </c>
      <c r="E506" s="152">
        <v>0</v>
      </c>
      <c r="G506" s="75"/>
      <c r="H506" s="21"/>
      <c r="I506" s="21"/>
      <c r="J506" s="21"/>
      <c r="K506" s="21"/>
    </row>
    <row r="507" spans="1:11" s="130" customFormat="1" ht="12" hidden="1" customHeight="1" x14ac:dyDescent="0.2">
      <c r="A507" s="63">
        <v>36</v>
      </c>
      <c r="B507" s="284">
        <v>10199</v>
      </c>
      <c r="C507" s="65"/>
      <c r="D507" s="66" t="s">
        <v>192</v>
      </c>
      <c r="E507" s="152">
        <v>0</v>
      </c>
      <c r="G507" s="75"/>
      <c r="H507" s="21"/>
      <c r="I507" s="21"/>
      <c r="J507" s="21"/>
      <c r="K507" s="21"/>
    </row>
    <row r="508" spans="1:11" s="130" customFormat="1" ht="12" hidden="1" customHeight="1" x14ac:dyDescent="0.2">
      <c r="A508" s="63">
        <v>42</v>
      </c>
      <c r="B508" s="284">
        <v>10101</v>
      </c>
      <c r="C508" s="65"/>
      <c r="D508" s="66" t="s">
        <v>122</v>
      </c>
      <c r="E508" s="152">
        <v>0</v>
      </c>
      <c r="G508" s="75"/>
      <c r="H508" s="21"/>
      <c r="I508" s="21"/>
      <c r="J508" s="21"/>
      <c r="K508" s="21"/>
    </row>
    <row r="509" spans="1:11" s="130" customFormat="1" ht="12" hidden="1" customHeight="1" x14ac:dyDescent="0.2">
      <c r="A509" s="63">
        <v>42</v>
      </c>
      <c r="B509" s="284">
        <v>10102</v>
      </c>
      <c r="C509" s="65"/>
      <c r="D509" s="66" t="s">
        <v>123</v>
      </c>
      <c r="E509" s="152">
        <v>0</v>
      </c>
      <c r="G509" s="75"/>
      <c r="H509" s="21"/>
      <c r="I509" s="21"/>
      <c r="J509" s="21"/>
      <c r="K509" s="21"/>
    </row>
    <row r="510" spans="1:11" s="130" customFormat="1" ht="12" hidden="1" customHeight="1" x14ac:dyDescent="0.2">
      <c r="A510" s="63">
        <v>42</v>
      </c>
      <c r="B510" s="284">
        <v>10103</v>
      </c>
      <c r="C510" s="65"/>
      <c r="D510" s="66" t="s">
        <v>124</v>
      </c>
      <c r="E510" s="152">
        <v>0</v>
      </c>
      <c r="G510" s="75"/>
      <c r="H510" s="21"/>
      <c r="I510" s="21"/>
      <c r="J510" s="21"/>
      <c r="K510" s="21"/>
    </row>
    <row r="511" spans="1:11" s="130" customFormat="1" ht="12" hidden="1" customHeight="1" x14ac:dyDescent="0.2">
      <c r="A511" s="63">
        <v>42</v>
      </c>
      <c r="B511" s="284">
        <v>10104</v>
      </c>
      <c r="C511" s="65"/>
      <c r="D511" s="66" t="s">
        <v>125</v>
      </c>
      <c r="E511" s="152">
        <v>0</v>
      </c>
      <c r="G511" s="75"/>
      <c r="H511" s="21"/>
      <c r="I511" s="21"/>
      <c r="J511" s="21"/>
      <c r="K511" s="21"/>
    </row>
    <row r="512" spans="1:11" s="130" customFormat="1" ht="12" hidden="1" customHeight="1" x14ac:dyDescent="0.2">
      <c r="A512" s="63">
        <v>42</v>
      </c>
      <c r="B512" s="284">
        <v>10199</v>
      </c>
      <c r="C512" s="65"/>
      <c r="D512" s="66" t="s">
        <v>192</v>
      </c>
      <c r="E512" s="152">
        <v>0</v>
      </c>
      <c r="G512" s="75"/>
      <c r="H512" s="21"/>
      <c r="I512" s="21"/>
      <c r="J512" s="21"/>
      <c r="K512" s="21"/>
    </row>
    <row r="513" spans="1:11" s="130" customFormat="1" ht="12" customHeight="1" x14ac:dyDescent="0.2">
      <c r="A513" s="63"/>
      <c r="B513" s="284" t="s">
        <v>106</v>
      </c>
      <c r="C513" s="65"/>
      <c r="D513" s="66"/>
      <c r="E513" s="177"/>
      <c r="G513" s="75"/>
      <c r="H513" s="21"/>
      <c r="I513" s="21"/>
      <c r="J513" s="21"/>
      <c r="K513" s="21"/>
    </row>
    <row r="514" spans="1:11" s="130" customFormat="1" ht="12" customHeight="1" x14ac:dyDescent="0.2">
      <c r="A514" s="565" t="s">
        <v>238</v>
      </c>
      <c r="B514" s="567"/>
      <c r="C514" s="60"/>
      <c r="D514" s="61" t="s">
        <v>193</v>
      </c>
      <c r="E514" s="178">
        <f>SUM(E515:E590)</f>
        <v>1500000</v>
      </c>
      <c r="G514" s="75"/>
      <c r="H514" s="21"/>
      <c r="I514" s="21"/>
      <c r="J514" s="21"/>
      <c r="K514" s="21"/>
    </row>
    <row r="515" spans="1:11" s="130" customFormat="1" ht="12" hidden="1" customHeight="1" x14ac:dyDescent="0.2">
      <c r="A515" s="63">
        <v>17</v>
      </c>
      <c r="B515" s="284">
        <v>10201</v>
      </c>
      <c r="C515" s="65"/>
      <c r="D515" s="66" t="s">
        <v>194</v>
      </c>
      <c r="E515" s="152">
        <v>0</v>
      </c>
      <c r="G515" s="75"/>
      <c r="H515" s="21"/>
      <c r="I515" s="21"/>
      <c r="J515" s="21"/>
      <c r="K515" s="21"/>
    </row>
    <row r="516" spans="1:11" s="130" customFormat="1" ht="12" hidden="1" customHeight="1" x14ac:dyDescent="0.2">
      <c r="A516" s="63">
        <v>17</v>
      </c>
      <c r="B516" s="284">
        <v>10202</v>
      </c>
      <c r="C516" s="65"/>
      <c r="D516" s="66" t="s">
        <v>195</v>
      </c>
      <c r="E516" s="152">
        <v>0</v>
      </c>
      <c r="G516" s="75"/>
      <c r="H516" s="21"/>
      <c r="I516" s="21"/>
      <c r="J516" s="21"/>
      <c r="K516" s="21"/>
    </row>
    <row r="517" spans="1:11" s="130" customFormat="1" ht="12" hidden="1" customHeight="1" x14ac:dyDescent="0.2">
      <c r="A517" s="63">
        <v>17</v>
      </c>
      <c r="B517" s="284">
        <v>10203</v>
      </c>
      <c r="C517" s="65"/>
      <c r="D517" s="66" t="s">
        <v>196</v>
      </c>
      <c r="E517" s="152">
        <v>0</v>
      </c>
      <c r="G517" s="75"/>
      <c r="H517" s="21"/>
      <c r="I517" s="21"/>
      <c r="J517" s="21"/>
      <c r="K517" s="21"/>
    </row>
    <row r="518" spans="1:11" s="130" customFormat="1" ht="12" hidden="1" customHeight="1" x14ac:dyDescent="0.2">
      <c r="A518" s="63">
        <v>17</v>
      </c>
      <c r="B518" s="284">
        <v>10204</v>
      </c>
      <c r="C518" s="65"/>
      <c r="D518" s="66" t="s">
        <v>197</v>
      </c>
      <c r="E518" s="152">
        <v>0</v>
      </c>
      <c r="G518" s="75"/>
      <c r="H518" s="21"/>
      <c r="I518" s="21"/>
      <c r="J518" s="21"/>
      <c r="K518" s="21"/>
    </row>
    <row r="519" spans="1:11" s="130" customFormat="1" ht="12" hidden="1" customHeight="1" x14ac:dyDescent="0.2">
      <c r="A519" s="63">
        <v>17</v>
      </c>
      <c r="B519" s="284">
        <v>10299</v>
      </c>
      <c r="C519" s="65"/>
      <c r="D519" s="66" t="s">
        <v>198</v>
      </c>
      <c r="E519" s="152">
        <v>0</v>
      </c>
      <c r="G519" s="75"/>
      <c r="H519" s="21"/>
      <c r="I519" s="21"/>
      <c r="J519" s="21"/>
      <c r="K519" s="21"/>
    </row>
    <row r="520" spans="1:11" s="130" customFormat="1" ht="12" hidden="1" customHeight="1" x14ac:dyDescent="0.2">
      <c r="A520" s="63">
        <v>18</v>
      </c>
      <c r="B520" s="284">
        <v>10201</v>
      </c>
      <c r="C520" s="65"/>
      <c r="D520" s="66" t="s">
        <v>194</v>
      </c>
      <c r="E520" s="152">
        <v>0</v>
      </c>
      <c r="G520" s="75"/>
      <c r="H520" s="21"/>
      <c r="I520" s="21"/>
      <c r="J520" s="21"/>
      <c r="K520" s="21"/>
    </row>
    <row r="521" spans="1:11" s="130" customFormat="1" ht="12" hidden="1" customHeight="1" x14ac:dyDescent="0.2">
      <c r="A521" s="63">
        <v>18</v>
      </c>
      <c r="B521" s="284">
        <v>10202</v>
      </c>
      <c r="C521" s="65"/>
      <c r="D521" s="66" t="s">
        <v>195</v>
      </c>
      <c r="E521" s="152">
        <v>0</v>
      </c>
      <c r="G521" s="75"/>
      <c r="H521" s="21"/>
      <c r="I521" s="21"/>
      <c r="J521" s="21"/>
      <c r="K521" s="21"/>
    </row>
    <row r="522" spans="1:11" s="130" customFormat="1" ht="12" hidden="1" customHeight="1" x14ac:dyDescent="0.2">
      <c r="A522" s="63">
        <v>18</v>
      </c>
      <c r="B522" s="284">
        <v>10203</v>
      </c>
      <c r="C522" s="65"/>
      <c r="D522" s="66" t="s">
        <v>196</v>
      </c>
      <c r="E522" s="152">
        <v>0</v>
      </c>
      <c r="G522" s="75"/>
      <c r="H522" s="21"/>
      <c r="I522" s="21"/>
      <c r="J522" s="21"/>
      <c r="K522" s="21"/>
    </row>
    <row r="523" spans="1:11" s="130" customFormat="1" ht="12" hidden="1" customHeight="1" x14ac:dyDescent="0.2">
      <c r="A523" s="63">
        <v>18</v>
      </c>
      <c r="B523" s="284">
        <v>10204</v>
      </c>
      <c r="C523" s="65"/>
      <c r="D523" s="66" t="s">
        <v>197</v>
      </c>
      <c r="E523" s="152">
        <v>0</v>
      </c>
      <c r="G523" s="75"/>
      <c r="H523" s="21"/>
      <c r="I523" s="21"/>
      <c r="J523" s="21"/>
      <c r="K523" s="21"/>
    </row>
    <row r="524" spans="1:11" s="130" customFormat="1" ht="12" hidden="1" customHeight="1" x14ac:dyDescent="0.2">
      <c r="A524" s="63">
        <v>18</v>
      </c>
      <c r="B524" s="284">
        <v>10299</v>
      </c>
      <c r="C524" s="65"/>
      <c r="D524" s="66" t="s">
        <v>198</v>
      </c>
      <c r="E524" s="152">
        <v>0</v>
      </c>
      <c r="G524" s="75"/>
      <c r="H524" s="21"/>
      <c r="I524" s="21"/>
      <c r="J524" s="21"/>
      <c r="K524" s="21"/>
    </row>
    <row r="525" spans="1:11" s="130" customFormat="1" ht="12" hidden="1" customHeight="1" x14ac:dyDescent="0.2">
      <c r="A525" s="63">
        <v>19</v>
      </c>
      <c r="B525" s="284">
        <v>10201</v>
      </c>
      <c r="C525" s="65"/>
      <c r="D525" s="66" t="s">
        <v>194</v>
      </c>
      <c r="E525" s="152">
        <v>0</v>
      </c>
      <c r="G525" s="75"/>
      <c r="H525" s="21"/>
      <c r="I525" s="21"/>
      <c r="J525" s="21"/>
      <c r="K525" s="21"/>
    </row>
    <row r="526" spans="1:11" s="130" customFormat="1" ht="12" hidden="1" customHeight="1" x14ac:dyDescent="0.2">
      <c r="A526" s="63">
        <v>19</v>
      </c>
      <c r="B526" s="284">
        <v>10202</v>
      </c>
      <c r="C526" s="65"/>
      <c r="D526" s="66" t="s">
        <v>195</v>
      </c>
      <c r="E526" s="152">
        <v>0</v>
      </c>
      <c r="G526" s="75"/>
      <c r="H526" s="21"/>
      <c r="I526" s="21"/>
      <c r="J526" s="21"/>
      <c r="K526" s="21"/>
    </row>
    <row r="527" spans="1:11" s="130" customFormat="1" ht="12" customHeight="1" x14ac:dyDescent="0.2">
      <c r="A527" s="63"/>
      <c r="B527" s="284">
        <v>10201</v>
      </c>
      <c r="C527" s="65"/>
      <c r="D527" s="66" t="s">
        <v>194</v>
      </c>
      <c r="E527" s="152">
        <f>'Gastos 630'!F64+'Gastos 630'!F61</f>
        <v>500000</v>
      </c>
      <c r="G527" s="75"/>
      <c r="H527" s="21"/>
      <c r="I527" s="21"/>
      <c r="J527" s="21"/>
      <c r="K527" s="21"/>
    </row>
    <row r="528" spans="1:11" s="130" customFormat="1" ht="12" customHeight="1" x14ac:dyDescent="0.2">
      <c r="A528" s="63"/>
      <c r="B528" s="284">
        <v>10202</v>
      </c>
      <c r="C528" s="65"/>
      <c r="D528" s="66" t="s">
        <v>195</v>
      </c>
      <c r="E528" s="152">
        <f>'Gastos 630'!F65+'Gastos 630'!F62</f>
        <v>1000000</v>
      </c>
      <c r="G528" s="75"/>
      <c r="H528" s="21"/>
      <c r="I528" s="21"/>
      <c r="J528" s="21"/>
      <c r="K528" s="21"/>
    </row>
    <row r="529" spans="1:11" s="130" customFormat="1" ht="12" hidden="1" customHeight="1" x14ac:dyDescent="0.2">
      <c r="A529" s="63"/>
      <c r="B529" s="284">
        <v>10203</v>
      </c>
      <c r="C529" s="65"/>
      <c r="D529" s="66" t="s">
        <v>196</v>
      </c>
      <c r="E529" s="152">
        <f>'Gastos 630'!F63+'Gastos 630'!F66</f>
        <v>0</v>
      </c>
      <c r="G529" s="75"/>
      <c r="H529" s="21"/>
      <c r="I529" s="21"/>
      <c r="J529" s="21"/>
      <c r="K529" s="21"/>
    </row>
    <row r="530" spans="1:11" s="130" customFormat="1" ht="12" hidden="1" customHeight="1" x14ac:dyDescent="0.2">
      <c r="A530" s="63"/>
      <c r="B530" s="284">
        <v>10204</v>
      </c>
      <c r="C530" s="65"/>
      <c r="D530" s="66" t="s">
        <v>197</v>
      </c>
      <c r="E530" s="152">
        <f>+'Gastos 630'!F67</f>
        <v>0</v>
      </c>
      <c r="G530" s="75"/>
      <c r="H530" s="21"/>
      <c r="I530" s="21"/>
      <c r="J530" s="21"/>
      <c r="K530" s="21"/>
    </row>
    <row r="531" spans="1:11" s="130" customFormat="1" ht="12" hidden="1" customHeight="1" x14ac:dyDescent="0.2">
      <c r="A531" s="63">
        <v>19</v>
      </c>
      <c r="B531" s="284">
        <v>10299</v>
      </c>
      <c r="C531" s="65"/>
      <c r="D531" s="66" t="s">
        <v>198</v>
      </c>
      <c r="E531" s="152">
        <f>'Gastos 630'!F68</f>
        <v>0</v>
      </c>
      <c r="G531" s="75"/>
      <c r="H531" s="21"/>
      <c r="I531" s="21"/>
      <c r="J531" s="21"/>
      <c r="K531" s="21"/>
    </row>
    <row r="532" spans="1:11" s="130" customFormat="1" ht="12" hidden="1" customHeight="1" x14ac:dyDescent="0.2">
      <c r="A532" s="63">
        <v>20</v>
      </c>
      <c r="B532" s="284">
        <v>10203</v>
      </c>
      <c r="C532" s="65"/>
      <c r="D532" s="66" t="s">
        <v>196</v>
      </c>
      <c r="E532" s="152">
        <v>0</v>
      </c>
      <c r="G532" s="75"/>
      <c r="H532" s="21"/>
      <c r="I532" s="21"/>
      <c r="J532" s="21"/>
      <c r="K532" s="21"/>
    </row>
    <row r="533" spans="1:11" s="130" customFormat="1" ht="12" hidden="1" customHeight="1" x14ac:dyDescent="0.2">
      <c r="A533" s="63">
        <v>20</v>
      </c>
      <c r="B533" s="284">
        <v>10204</v>
      </c>
      <c r="C533" s="65"/>
      <c r="D533" s="66" t="s">
        <v>197</v>
      </c>
      <c r="E533" s="152">
        <v>0</v>
      </c>
      <c r="G533" s="75"/>
      <c r="H533" s="21"/>
      <c r="I533" s="21"/>
      <c r="J533" s="21"/>
      <c r="K533" s="21"/>
    </row>
    <row r="534" spans="1:11" s="130" customFormat="1" ht="12" hidden="1" customHeight="1" x14ac:dyDescent="0.2">
      <c r="A534" s="63">
        <v>20</v>
      </c>
      <c r="B534" s="284">
        <v>10299</v>
      </c>
      <c r="C534" s="65"/>
      <c r="D534" s="66" t="s">
        <v>198</v>
      </c>
      <c r="E534" s="152">
        <v>0</v>
      </c>
      <c r="G534" s="75"/>
      <c r="H534" s="21"/>
      <c r="I534" s="21"/>
      <c r="J534" s="21"/>
      <c r="K534" s="21"/>
    </row>
    <row r="535" spans="1:11" s="130" customFormat="1" ht="12" hidden="1" customHeight="1" x14ac:dyDescent="0.2">
      <c r="A535" s="63">
        <v>21</v>
      </c>
      <c r="B535" s="284">
        <v>10201</v>
      </c>
      <c r="C535" s="65"/>
      <c r="D535" s="66" t="s">
        <v>194</v>
      </c>
      <c r="E535" s="152">
        <v>0</v>
      </c>
      <c r="G535" s="75"/>
      <c r="H535" s="21"/>
      <c r="I535" s="21"/>
      <c r="J535" s="21"/>
      <c r="K535" s="21"/>
    </row>
    <row r="536" spans="1:11" s="130" customFormat="1" ht="12" hidden="1" customHeight="1" x14ac:dyDescent="0.2">
      <c r="A536" s="63">
        <v>21</v>
      </c>
      <c r="B536" s="284">
        <v>10202</v>
      </c>
      <c r="C536" s="65"/>
      <c r="D536" s="66" t="s">
        <v>195</v>
      </c>
      <c r="E536" s="152">
        <v>0</v>
      </c>
      <c r="G536" s="75"/>
      <c r="H536" s="21"/>
      <c r="I536" s="21"/>
      <c r="J536" s="21"/>
      <c r="K536" s="21"/>
    </row>
    <row r="537" spans="1:11" s="130" customFormat="1" ht="12" hidden="1" customHeight="1" x14ac:dyDescent="0.2">
      <c r="A537" s="63">
        <v>21</v>
      </c>
      <c r="B537" s="284">
        <v>10203</v>
      </c>
      <c r="C537" s="65"/>
      <c r="D537" s="66" t="s">
        <v>196</v>
      </c>
      <c r="E537" s="152">
        <v>0</v>
      </c>
      <c r="G537" s="75"/>
      <c r="H537" s="21"/>
      <c r="I537" s="21"/>
      <c r="J537" s="21"/>
      <c r="K537" s="21"/>
    </row>
    <row r="538" spans="1:11" s="130" customFormat="1" ht="12" hidden="1" customHeight="1" x14ac:dyDescent="0.2">
      <c r="A538" s="63">
        <v>21</v>
      </c>
      <c r="B538" s="284">
        <v>10204</v>
      </c>
      <c r="C538" s="65"/>
      <c r="D538" s="66" t="s">
        <v>197</v>
      </c>
      <c r="E538" s="152">
        <v>0</v>
      </c>
      <c r="G538" s="75"/>
      <c r="H538" s="21"/>
      <c r="I538" s="21"/>
      <c r="J538" s="21"/>
      <c r="K538" s="21"/>
    </row>
    <row r="539" spans="1:11" s="130" customFormat="1" ht="12" hidden="1" customHeight="1" x14ac:dyDescent="0.2">
      <c r="A539" s="63">
        <v>21</v>
      </c>
      <c r="B539" s="284">
        <v>10299</v>
      </c>
      <c r="C539" s="65"/>
      <c r="D539" s="66" t="s">
        <v>198</v>
      </c>
      <c r="E539" s="152">
        <v>0</v>
      </c>
      <c r="G539" s="75"/>
      <c r="H539" s="21"/>
      <c r="I539" s="21"/>
      <c r="J539" s="21"/>
      <c r="K539" s="21"/>
    </row>
    <row r="540" spans="1:11" s="130" customFormat="1" ht="12" hidden="1" customHeight="1" x14ac:dyDescent="0.2">
      <c r="A540" s="63">
        <v>22</v>
      </c>
      <c r="B540" s="284">
        <v>10201</v>
      </c>
      <c r="C540" s="65"/>
      <c r="D540" s="66" t="s">
        <v>194</v>
      </c>
      <c r="E540" s="152">
        <v>0</v>
      </c>
      <c r="G540" s="75"/>
      <c r="H540" s="21"/>
      <c r="I540" s="21"/>
      <c r="J540" s="21"/>
      <c r="K540" s="21"/>
    </row>
    <row r="541" spans="1:11" s="130" customFormat="1" ht="12" hidden="1" customHeight="1" x14ac:dyDescent="0.2">
      <c r="A541" s="63">
        <v>22</v>
      </c>
      <c r="B541" s="284">
        <v>10202</v>
      </c>
      <c r="C541" s="65"/>
      <c r="D541" s="66" t="s">
        <v>195</v>
      </c>
      <c r="E541" s="152">
        <v>0</v>
      </c>
      <c r="G541" s="75"/>
      <c r="H541" s="21"/>
      <c r="I541" s="21"/>
      <c r="J541" s="21"/>
      <c r="K541" s="21"/>
    </row>
    <row r="542" spans="1:11" s="130" customFormat="1" ht="12" hidden="1" customHeight="1" x14ac:dyDescent="0.2">
      <c r="A542" s="63">
        <v>22</v>
      </c>
      <c r="B542" s="284">
        <v>10203</v>
      </c>
      <c r="C542" s="65"/>
      <c r="D542" s="66" t="s">
        <v>196</v>
      </c>
      <c r="E542" s="152">
        <v>0</v>
      </c>
      <c r="G542" s="75"/>
      <c r="H542" s="21"/>
      <c r="I542" s="21"/>
      <c r="J542" s="21"/>
      <c r="K542" s="21"/>
    </row>
    <row r="543" spans="1:11" s="130" customFormat="1" ht="12" hidden="1" customHeight="1" x14ac:dyDescent="0.2">
      <c r="A543" s="63">
        <v>22</v>
      </c>
      <c r="B543" s="284">
        <v>10204</v>
      </c>
      <c r="C543" s="65"/>
      <c r="D543" s="66" t="s">
        <v>197</v>
      </c>
      <c r="E543" s="152">
        <v>0</v>
      </c>
      <c r="G543" s="75"/>
      <c r="H543" s="21"/>
      <c r="I543" s="21"/>
      <c r="J543" s="21"/>
      <c r="K543" s="21"/>
    </row>
    <row r="544" spans="1:11" s="130" customFormat="1" ht="12" hidden="1" customHeight="1" x14ac:dyDescent="0.2">
      <c r="A544" s="63">
        <v>22</v>
      </c>
      <c r="B544" s="284">
        <v>10299</v>
      </c>
      <c r="C544" s="65"/>
      <c r="D544" s="66" t="s">
        <v>198</v>
      </c>
      <c r="E544" s="152">
        <v>0</v>
      </c>
      <c r="G544" s="75"/>
      <c r="H544" s="21"/>
      <c r="I544" s="21"/>
      <c r="J544" s="21"/>
      <c r="K544" s="21"/>
    </row>
    <row r="545" spans="1:11" s="130" customFormat="1" ht="12" hidden="1" customHeight="1" x14ac:dyDescent="0.2">
      <c r="A545" s="63">
        <v>23</v>
      </c>
      <c r="B545" s="284">
        <v>10201</v>
      </c>
      <c r="C545" s="65"/>
      <c r="D545" s="66" t="s">
        <v>194</v>
      </c>
      <c r="E545" s="152">
        <v>0</v>
      </c>
      <c r="G545" s="75"/>
      <c r="H545" s="21"/>
      <c r="I545" s="21"/>
      <c r="J545" s="21"/>
      <c r="K545" s="21"/>
    </row>
    <row r="546" spans="1:11" s="130" customFormat="1" ht="12" hidden="1" customHeight="1" x14ac:dyDescent="0.2">
      <c r="A546" s="63">
        <v>23</v>
      </c>
      <c r="B546" s="284">
        <v>10202</v>
      </c>
      <c r="C546" s="65"/>
      <c r="D546" s="66" t="s">
        <v>195</v>
      </c>
      <c r="E546" s="152">
        <v>0</v>
      </c>
      <c r="G546" s="75"/>
      <c r="H546" s="21"/>
      <c r="I546" s="21"/>
      <c r="J546" s="21"/>
      <c r="K546" s="21"/>
    </row>
    <row r="547" spans="1:11" s="130" customFormat="1" ht="12" hidden="1" customHeight="1" x14ac:dyDescent="0.2">
      <c r="A547" s="63">
        <v>23</v>
      </c>
      <c r="B547" s="284">
        <v>10203</v>
      </c>
      <c r="C547" s="65"/>
      <c r="D547" s="66" t="s">
        <v>196</v>
      </c>
      <c r="E547" s="152">
        <v>0</v>
      </c>
      <c r="G547" s="75"/>
      <c r="H547" s="21"/>
      <c r="I547" s="21"/>
      <c r="J547" s="21"/>
      <c r="K547" s="21"/>
    </row>
    <row r="548" spans="1:11" s="130" customFormat="1" ht="12" hidden="1" customHeight="1" x14ac:dyDescent="0.2">
      <c r="A548" s="63">
        <v>23</v>
      </c>
      <c r="B548" s="284">
        <v>10204</v>
      </c>
      <c r="C548" s="65"/>
      <c r="D548" s="66" t="s">
        <v>197</v>
      </c>
      <c r="E548" s="152">
        <v>0</v>
      </c>
      <c r="G548" s="75"/>
      <c r="H548" s="21"/>
      <c r="I548" s="21"/>
      <c r="J548" s="21"/>
      <c r="K548" s="21"/>
    </row>
    <row r="549" spans="1:11" s="130" customFormat="1" ht="12" hidden="1" customHeight="1" x14ac:dyDescent="0.2">
      <c r="A549" s="63">
        <v>23</v>
      </c>
      <c r="B549" s="284">
        <v>10299</v>
      </c>
      <c r="C549" s="65"/>
      <c r="D549" s="66" t="s">
        <v>198</v>
      </c>
      <c r="E549" s="152">
        <v>0</v>
      </c>
      <c r="G549" s="75"/>
      <c r="H549" s="21"/>
      <c r="I549" s="21"/>
      <c r="J549" s="21"/>
      <c r="K549" s="21"/>
    </row>
    <row r="550" spans="1:11" s="130" customFormat="1" ht="12" hidden="1" customHeight="1" x14ac:dyDescent="0.2">
      <c r="A550" s="63">
        <v>24</v>
      </c>
      <c r="B550" s="284">
        <v>10201</v>
      </c>
      <c r="C550" s="65"/>
      <c r="D550" s="66" t="s">
        <v>194</v>
      </c>
      <c r="E550" s="152">
        <v>0</v>
      </c>
      <c r="G550" s="75"/>
      <c r="H550" s="21"/>
      <c r="I550" s="21"/>
      <c r="J550" s="21"/>
      <c r="K550" s="21"/>
    </row>
    <row r="551" spans="1:11" s="130" customFormat="1" ht="12" hidden="1" customHeight="1" x14ac:dyDescent="0.2">
      <c r="A551" s="63">
        <v>24</v>
      </c>
      <c r="B551" s="284">
        <v>10202</v>
      </c>
      <c r="C551" s="65"/>
      <c r="D551" s="66" t="s">
        <v>195</v>
      </c>
      <c r="E551" s="152">
        <v>0</v>
      </c>
      <c r="G551" s="75"/>
      <c r="H551" s="21"/>
      <c r="I551" s="21"/>
      <c r="J551" s="21"/>
      <c r="K551" s="21"/>
    </row>
    <row r="552" spans="1:11" s="130" customFormat="1" ht="12" hidden="1" customHeight="1" x14ac:dyDescent="0.2">
      <c r="A552" s="63">
        <v>24</v>
      </c>
      <c r="B552" s="284">
        <v>10203</v>
      </c>
      <c r="C552" s="65"/>
      <c r="D552" s="66" t="s">
        <v>196</v>
      </c>
      <c r="E552" s="152">
        <v>0</v>
      </c>
      <c r="G552" s="75"/>
      <c r="H552" s="21"/>
      <c r="I552" s="21"/>
      <c r="J552" s="21"/>
      <c r="K552" s="21"/>
    </row>
    <row r="553" spans="1:11" s="130" customFormat="1" ht="12" hidden="1" customHeight="1" x14ac:dyDescent="0.2">
      <c r="A553" s="63">
        <v>24</v>
      </c>
      <c r="B553" s="284">
        <v>10204</v>
      </c>
      <c r="C553" s="65"/>
      <c r="D553" s="66" t="s">
        <v>197</v>
      </c>
      <c r="E553" s="152">
        <v>0</v>
      </c>
      <c r="G553" s="75"/>
      <c r="H553" s="21"/>
      <c r="I553" s="21"/>
      <c r="J553" s="21"/>
      <c r="K553" s="21"/>
    </row>
    <row r="554" spans="1:11" s="130" customFormat="1" ht="12" hidden="1" customHeight="1" x14ac:dyDescent="0.2">
      <c r="A554" s="63">
        <v>24</v>
      </c>
      <c r="B554" s="284">
        <v>10299</v>
      </c>
      <c r="C554" s="65"/>
      <c r="D554" s="66" t="s">
        <v>198</v>
      </c>
      <c r="E554" s="152">
        <v>0</v>
      </c>
      <c r="G554" s="75"/>
      <c r="H554" s="21"/>
      <c r="I554" s="21"/>
      <c r="J554" s="21"/>
      <c r="K554" s="21"/>
    </row>
    <row r="555" spans="1:11" s="130" customFormat="1" ht="12" hidden="1" customHeight="1" x14ac:dyDescent="0.2">
      <c r="A555" s="63">
        <v>43</v>
      </c>
      <c r="B555" s="284">
        <v>10201</v>
      </c>
      <c r="C555" s="65"/>
      <c r="D555" s="66" t="s">
        <v>194</v>
      </c>
      <c r="E555" s="152">
        <v>0</v>
      </c>
      <c r="G555" s="75"/>
      <c r="H555" s="21"/>
      <c r="I555" s="21"/>
      <c r="J555" s="21"/>
      <c r="K555" s="21"/>
    </row>
    <row r="556" spans="1:11" s="130" customFormat="1" ht="12" hidden="1" customHeight="1" x14ac:dyDescent="0.2">
      <c r="A556" s="63">
        <v>43</v>
      </c>
      <c r="B556" s="284">
        <v>10202</v>
      </c>
      <c r="C556" s="65"/>
      <c r="D556" s="66" t="s">
        <v>195</v>
      </c>
      <c r="E556" s="152">
        <v>0</v>
      </c>
      <c r="G556" s="75"/>
      <c r="H556" s="21"/>
      <c r="I556" s="21"/>
      <c r="J556" s="21"/>
      <c r="K556" s="21"/>
    </row>
    <row r="557" spans="1:11" s="130" customFormat="1" ht="12" hidden="1" customHeight="1" x14ac:dyDescent="0.2">
      <c r="A557" s="63">
        <v>43</v>
      </c>
      <c r="B557" s="284">
        <v>10203</v>
      </c>
      <c r="C557" s="65"/>
      <c r="D557" s="66" t="s">
        <v>196</v>
      </c>
      <c r="E557" s="152">
        <v>0</v>
      </c>
      <c r="G557" s="75"/>
      <c r="H557" s="21"/>
      <c r="I557" s="21"/>
      <c r="J557" s="21"/>
      <c r="K557" s="21"/>
    </row>
    <row r="558" spans="1:11" s="130" customFormat="1" ht="12" hidden="1" customHeight="1" x14ac:dyDescent="0.2">
      <c r="A558" s="63">
        <v>43</v>
      </c>
      <c r="B558" s="284">
        <v>10204</v>
      </c>
      <c r="C558" s="65"/>
      <c r="D558" s="66" t="s">
        <v>197</v>
      </c>
      <c r="E558" s="152">
        <v>0</v>
      </c>
      <c r="G558" s="75"/>
      <c r="H558" s="21"/>
      <c r="I558" s="21"/>
      <c r="J558" s="21"/>
      <c r="K558" s="21"/>
    </row>
    <row r="559" spans="1:11" s="130" customFormat="1" ht="12" hidden="1" customHeight="1" x14ac:dyDescent="0.2">
      <c r="A559" s="63">
        <v>43</v>
      </c>
      <c r="B559" s="284">
        <v>10299</v>
      </c>
      <c r="C559" s="65"/>
      <c r="D559" s="66" t="s">
        <v>198</v>
      </c>
      <c r="E559" s="152">
        <v>0</v>
      </c>
      <c r="G559" s="75"/>
      <c r="H559" s="21"/>
      <c r="I559" s="21"/>
      <c r="J559" s="21"/>
      <c r="K559" s="21"/>
    </row>
    <row r="560" spans="1:11" s="130" customFormat="1" ht="12" hidden="1" customHeight="1" x14ac:dyDescent="0.2">
      <c r="A560" s="63">
        <v>44</v>
      </c>
      <c r="B560" s="284">
        <v>10201</v>
      </c>
      <c r="C560" s="65"/>
      <c r="D560" s="66" t="s">
        <v>194</v>
      </c>
      <c r="E560" s="152">
        <v>0</v>
      </c>
      <c r="G560" s="75"/>
      <c r="H560" s="21"/>
      <c r="I560" s="21"/>
      <c r="J560" s="21"/>
      <c r="K560" s="21"/>
    </row>
    <row r="561" spans="1:11" s="130" customFormat="1" ht="12" hidden="1" customHeight="1" x14ac:dyDescent="0.2">
      <c r="A561" s="63">
        <v>44</v>
      </c>
      <c r="B561" s="284">
        <v>10202</v>
      </c>
      <c r="C561" s="65"/>
      <c r="D561" s="66" t="s">
        <v>195</v>
      </c>
      <c r="E561" s="152">
        <v>0</v>
      </c>
      <c r="G561" s="75"/>
      <c r="H561" s="21"/>
      <c r="I561" s="21"/>
      <c r="J561" s="21"/>
      <c r="K561" s="21"/>
    </row>
    <row r="562" spans="1:11" s="130" customFormat="1" ht="12" hidden="1" customHeight="1" x14ac:dyDescent="0.2">
      <c r="A562" s="63">
        <v>44</v>
      </c>
      <c r="B562" s="284">
        <v>10203</v>
      </c>
      <c r="C562" s="65"/>
      <c r="D562" s="66" t="s">
        <v>196</v>
      </c>
      <c r="E562" s="152">
        <v>0</v>
      </c>
      <c r="G562" s="75"/>
      <c r="H562" s="21"/>
      <c r="I562" s="21"/>
      <c r="J562" s="21"/>
      <c r="K562" s="21"/>
    </row>
    <row r="563" spans="1:11" s="130" customFormat="1" ht="12" hidden="1" customHeight="1" x14ac:dyDescent="0.2">
      <c r="A563" s="63">
        <v>44</v>
      </c>
      <c r="B563" s="284">
        <v>10204</v>
      </c>
      <c r="C563" s="65"/>
      <c r="D563" s="66" t="s">
        <v>197</v>
      </c>
      <c r="E563" s="152">
        <v>0</v>
      </c>
      <c r="G563" s="75"/>
      <c r="H563" s="21"/>
      <c r="I563" s="21"/>
      <c r="J563" s="21"/>
      <c r="K563" s="21"/>
    </row>
    <row r="564" spans="1:11" s="130" customFormat="1" ht="12" hidden="1" customHeight="1" x14ac:dyDescent="0.2">
      <c r="A564" s="63">
        <v>44</v>
      </c>
      <c r="B564" s="284">
        <v>10299</v>
      </c>
      <c r="C564" s="65"/>
      <c r="D564" s="66" t="s">
        <v>198</v>
      </c>
      <c r="E564" s="152">
        <v>0</v>
      </c>
      <c r="G564" s="75"/>
      <c r="H564" s="21"/>
      <c r="I564" s="21"/>
      <c r="J564" s="21"/>
      <c r="K564" s="21"/>
    </row>
    <row r="565" spans="1:11" s="130" customFormat="1" ht="12" hidden="1" customHeight="1" x14ac:dyDescent="0.2">
      <c r="A565" s="63">
        <v>45</v>
      </c>
      <c r="B565" s="284">
        <v>10201</v>
      </c>
      <c r="C565" s="65"/>
      <c r="D565" s="66" t="s">
        <v>194</v>
      </c>
      <c r="E565" s="152">
        <v>0</v>
      </c>
      <c r="G565" s="75"/>
      <c r="H565" s="21"/>
      <c r="I565" s="21"/>
      <c r="J565" s="21"/>
      <c r="K565" s="21"/>
    </row>
    <row r="566" spans="1:11" s="130" customFormat="1" ht="12" hidden="1" customHeight="1" x14ac:dyDescent="0.2">
      <c r="A566" s="63">
        <v>45</v>
      </c>
      <c r="B566" s="284">
        <v>10202</v>
      </c>
      <c r="C566" s="65"/>
      <c r="D566" s="66" t="s">
        <v>195</v>
      </c>
      <c r="E566" s="152">
        <v>0</v>
      </c>
      <c r="G566" s="75"/>
      <c r="H566" s="21"/>
      <c r="I566" s="21"/>
      <c r="J566" s="21"/>
      <c r="K566" s="21"/>
    </row>
    <row r="567" spans="1:11" s="130" customFormat="1" ht="12" hidden="1" customHeight="1" x14ac:dyDescent="0.2">
      <c r="A567" s="63">
        <v>45</v>
      </c>
      <c r="B567" s="284">
        <v>10203</v>
      </c>
      <c r="C567" s="65"/>
      <c r="D567" s="66" t="s">
        <v>196</v>
      </c>
      <c r="E567" s="152">
        <v>0</v>
      </c>
      <c r="G567" s="75"/>
      <c r="H567" s="21"/>
      <c r="I567" s="21"/>
      <c r="J567" s="21"/>
      <c r="K567" s="21"/>
    </row>
    <row r="568" spans="1:11" s="130" customFormat="1" ht="12" hidden="1" customHeight="1" x14ac:dyDescent="0.2">
      <c r="A568" s="63">
        <v>45</v>
      </c>
      <c r="B568" s="284">
        <v>10204</v>
      </c>
      <c r="C568" s="65"/>
      <c r="D568" s="66" t="s">
        <v>197</v>
      </c>
      <c r="E568" s="152">
        <v>0</v>
      </c>
      <c r="G568" s="75"/>
      <c r="H568" s="21"/>
      <c r="I568" s="21"/>
      <c r="J568" s="21"/>
      <c r="K568" s="21"/>
    </row>
    <row r="569" spans="1:11" s="130" customFormat="1" ht="12" hidden="1" customHeight="1" x14ac:dyDescent="0.2">
      <c r="A569" s="63">
        <v>45</v>
      </c>
      <c r="B569" s="284">
        <v>10299</v>
      </c>
      <c r="C569" s="65"/>
      <c r="D569" s="66" t="s">
        <v>198</v>
      </c>
      <c r="E569" s="152">
        <v>0</v>
      </c>
      <c r="G569" s="75"/>
      <c r="H569" s="21"/>
      <c r="I569" s="21"/>
      <c r="J569" s="21"/>
      <c r="K569" s="21"/>
    </row>
    <row r="570" spans="1:11" s="130" customFormat="1" ht="12" hidden="1" customHeight="1" x14ac:dyDescent="0.2">
      <c r="A570" s="63">
        <v>46</v>
      </c>
      <c r="B570" s="284">
        <v>10201</v>
      </c>
      <c r="C570" s="65"/>
      <c r="D570" s="66" t="s">
        <v>194</v>
      </c>
      <c r="E570" s="152">
        <v>0</v>
      </c>
      <c r="G570" s="75"/>
      <c r="H570" s="21"/>
      <c r="I570" s="21"/>
      <c r="J570" s="21"/>
      <c r="K570" s="21"/>
    </row>
    <row r="571" spans="1:11" s="130" customFormat="1" ht="12" hidden="1" customHeight="1" x14ac:dyDescent="0.2">
      <c r="A571" s="63">
        <v>46</v>
      </c>
      <c r="B571" s="284">
        <v>10202</v>
      </c>
      <c r="C571" s="65"/>
      <c r="D571" s="66" t="s">
        <v>195</v>
      </c>
      <c r="E571" s="152">
        <v>0</v>
      </c>
      <c r="G571" s="75"/>
      <c r="H571" s="21"/>
      <c r="I571" s="21"/>
      <c r="J571" s="21"/>
      <c r="K571" s="21"/>
    </row>
    <row r="572" spans="1:11" s="130" customFormat="1" ht="12" hidden="1" customHeight="1" x14ac:dyDescent="0.2">
      <c r="A572" s="63">
        <v>46</v>
      </c>
      <c r="B572" s="284">
        <v>10203</v>
      </c>
      <c r="C572" s="65"/>
      <c r="D572" s="66" t="s">
        <v>196</v>
      </c>
      <c r="E572" s="152">
        <v>0</v>
      </c>
      <c r="G572" s="75"/>
      <c r="H572" s="21"/>
      <c r="I572" s="21"/>
      <c r="J572" s="21"/>
      <c r="K572" s="21"/>
    </row>
    <row r="573" spans="1:11" s="130" customFormat="1" ht="12" hidden="1" customHeight="1" x14ac:dyDescent="0.2">
      <c r="A573" s="63">
        <v>46</v>
      </c>
      <c r="B573" s="284">
        <v>10204</v>
      </c>
      <c r="C573" s="65"/>
      <c r="D573" s="66" t="s">
        <v>197</v>
      </c>
      <c r="E573" s="152">
        <v>0</v>
      </c>
      <c r="G573" s="75"/>
      <c r="H573" s="21"/>
      <c r="I573" s="21"/>
      <c r="J573" s="21"/>
      <c r="K573" s="21"/>
    </row>
    <row r="574" spans="1:11" s="130" customFormat="1" ht="12" hidden="1" customHeight="1" x14ac:dyDescent="0.2">
      <c r="A574" s="63">
        <v>46</v>
      </c>
      <c r="B574" s="284">
        <v>10299</v>
      </c>
      <c r="C574" s="65"/>
      <c r="D574" s="66" t="s">
        <v>198</v>
      </c>
      <c r="E574" s="152">
        <v>0</v>
      </c>
      <c r="G574" s="75"/>
      <c r="H574" s="21"/>
      <c r="I574" s="21"/>
      <c r="J574" s="21"/>
      <c r="K574" s="21"/>
    </row>
    <row r="575" spans="1:11" s="130" customFormat="1" ht="12" hidden="1" customHeight="1" x14ac:dyDescent="0.2">
      <c r="A575" s="63">
        <v>31</v>
      </c>
      <c r="B575" s="284">
        <v>10201</v>
      </c>
      <c r="C575" s="65"/>
      <c r="D575" s="66" t="s">
        <v>194</v>
      </c>
      <c r="E575" s="152">
        <v>0</v>
      </c>
      <c r="G575" s="75"/>
      <c r="H575" s="21"/>
      <c r="I575" s="21"/>
      <c r="J575" s="21"/>
      <c r="K575" s="21"/>
    </row>
    <row r="576" spans="1:11" s="130" customFormat="1" ht="12" hidden="1" customHeight="1" x14ac:dyDescent="0.2">
      <c r="A576" s="63">
        <v>31</v>
      </c>
      <c r="B576" s="284">
        <v>10202</v>
      </c>
      <c r="C576" s="65"/>
      <c r="D576" s="66" t="s">
        <v>195</v>
      </c>
      <c r="E576" s="152">
        <v>0</v>
      </c>
      <c r="G576" s="75"/>
      <c r="H576" s="21"/>
      <c r="I576" s="21"/>
      <c r="J576" s="21"/>
      <c r="K576" s="21"/>
    </row>
    <row r="577" spans="1:11" s="130" customFormat="1" ht="12" hidden="1" customHeight="1" x14ac:dyDescent="0.2">
      <c r="A577" s="63">
        <v>31</v>
      </c>
      <c r="B577" s="284">
        <v>10203</v>
      </c>
      <c r="C577" s="65"/>
      <c r="D577" s="66" t="s">
        <v>196</v>
      </c>
      <c r="E577" s="152">
        <v>0</v>
      </c>
      <c r="G577" s="75"/>
      <c r="H577" s="21"/>
      <c r="I577" s="21"/>
      <c r="J577" s="21"/>
      <c r="K577" s="21"/>
    </row>
    <row r="578" spans="1:11" s="130" customFormat="1" ht="12" hidden="1" customHeight="1" x14ac:dyDescent="0.2">
      <c r="A578" s="63">
        <v>31</v>
      </c>
      <c r="B578" s="284">
        <v>10204</v>
      </c>
      <c r="C578" s="65"/>
      <c r="D578" s="66" t="s">
        <v>197</v>
      </c>
      <c r="E578" s="152">
        <v>0</v>
      </c>
      <c r="G578" s="75"/>
      <c r="H578" s="21"/>
      <c r="I578" s="21"/>
      <c r="J578" s="21"/>
      <c r="K578" s="21"/>
    </row>
    <row r="579" spans="1:11" s="130" customFormat="1" ht="12" hidden="1" customHeight="1" x14ac:dyDescent="0.2">
      <c r="A579" s="63">
        <v>31</v>
      </c>
      <c r="B579" s="284">
        <v>10299</v>
      </c>
      <c r="C579" s="65"/>
      <c r="D579" s="66" t="s">
        <v>198</v>
      </c>
      <c r="E579" s="152">
        <v>0</v>
      </c>
      <c r="G579" s="75"/>
      <c r="H579" s="21"/>
      <c r="I579" s="21"/>
      <c r="J579" s="21"/>
      <c r="K579" s="21"/>
    </row>
    <row r="580" spans="1:11" s="130" customFormat="1" ht="12" hidden="1" customHeight="1" x14ac:dyDescent="0.2">
      <c r="A580" s="63">
        <v>36</v>
      </c>
      <c r="B580" s="284">
        <v>10201</v>
      </c>
      <c r="C580" s="65"/>
      <c r="D580" s="66" t="s">
        <v>194</v>
      </c>
      <c r="E580" s="152">
        <v>0</v>
      </c>
      <c r="G580" s="75"/>
      <c r="H580" s="21"/>
      <c r="I580" s="21"/>
      <c r="J580" s="21"/>
      <c r="K580" s="21"/>
    </row>
    <row r="581" spans="1:11" s="130" customFormat="1" ht="12" hidden="1" customHeight="1" x14ac:dyDescent="0.2">
      <c r="A581" s="63">
        <v>36</v>
      </c>
      <c r="B581" s="284">
        <v>10202</v>
      </c>
      <c r="C581" s="65"/>
      <c r="D581" s="66" t="s">
        <v>195</v>
      </c>
      <c r="E581" s="152">
        <v>0</v>
      </c>
      <c r="G581" s="75"/>
      <c r="H581" s="21"/>
      <c r="I581" s="21"/>
      <c r="J581" s="21"/>
      <c r="K581" s="21"/>
    </row>
    <row r="582" spans="1:11" s="130" customFormat="1" ht="12" hidden="1" customHeight="1" x14ac:dyDescent="0.2">
      <c r="A582" s="63">
        <v>36</v>
      </c>
      <c r="B582" s="284">
        <v>10203</v>
      </c>
      <c r="C582" s="65"/>
      <c r="D582" s="66" t="s">
        <v>196</v>
      </c>
      <c r="E582" s="152">
        <v>0</v>
      </c>
      <c r="G582" s="75"/>
      <c r="H582" s="21"/>
      <c r="I582" s="21"/>
      <c r="J582" s="21"/>
      <c r="K582" s="21"/>
    </row>
    <row r="583" spans="1:11" s="130" customFormat="1" ht="12" hidden="1" customHeight="1" x14ac:dyDescent="0.2">
      <c r="A583" s="63">
        <v>36</v>
      </c>
      <c r="B583" s="284">
        <v>10204</v>
      </c>
      <c r="C583" s="65"/>
      <c r="D583" s="66" t="s">
        <v>197</v>
      </c>
      <c r="E583" s="152">
        <v>0</v>
      </c>
      <c r="G583" s="75"/>
      <c r="H583" s="21"/>
      <c r="I583" s="21"/>
      <c r="J583" s="21"/>
      <c r="K583" s="21"/>
    </row>
    <row r="584" spans="1:11" s="130" customFormat="1" ht="12" hidden="1" customHeight="1" x14ac:dyDescent="0.2">
      <c r="A584" s="63">
        <v>36</v>
      </c>
      <c r="B584" s="284">
        <v>10299</v>
      </c>
      <c r="C584" s="65"/>
      <c r="D584" s="66" t="s">
        <v>198</v>
      </c>
      <c r="E584" s="152">
        <v>0</v>
      </c>
      <c r="G584" s="75"/>
      <c r="H584" s="21"/>
      <c r="I584" s="21"/>
      <c r="J584" s="21"/>
      <c r="K584" s="21"/>
    </row>
    <row r="585" spans="1:11" s="130" customFormat="1" ht="12" hidden="1" customHeight="1" x14ac:dyDescent="0.2">
      <c r="A585" s="63">
        <v>42</v>
      </c>
      <c r="B585" s="284">
        <v>10201</v>
      </c>
      <c r="C585" s="65"/>
      <c r="D585" s="66" t="s">
        <v>194</v>
      </c>
      <c r="E585" s="152">
        <v>0</v>
      </c>
      <c r="G585" s="75"/>
      <c r="H585" s="21"/>
      <c r="I585" s="21"/>
      <c r="J585" s="21"/>
      <c r="K585" s="21"/>
    </row>
    <row r="586" spans="1:11" s="130" customFormat="1" ht="12" hidden="1" customHeight="1" x14ac:dyDescent="0.2">
      <c r="A586" s="63">
        <v>42</v>
      </c>
      <c r="B586" s="284">
        <v>10202</v>
      </c>
      <c r="C586" s="65"/>
      <c r="D586" s="66" t="s">
        <v>195</v>
      </c>
      <c r="E586" s="152">
        <v>0</v>
      </c>
      <c r="G586" s="75"/>
      <c r="H586" s="21"/>
      <c r="I586" s="21"/>
      <c r="J586" s="21"/>
      <c r="K586" s="21"/>
    </row>
    <row r="587" spans="1:11" s="130" customFormat="1" ht="12" hidden="1" customHeight="1" x14ac:dyDescent="0.2">
      <c r="A587" s="63">
        <v>42</v>
      </c>
      <c r="B587" s="284">
        <v>10203</v>
      </c>
      <c r="C587" s="65"/>
      <c r="D587" s="66" t="s">
        <v>196</v>
      </c>
      <c r="E587" s="152">
        <v>0</v>
      </c>
      <c r="G587" s="75"/>
      <c r="H587" s="21"/>
      <c r="I587" s="21"/>
      <c r="J587" s="21"/>
      <c r="K587" s="21"/>
    </row>
    <row r="588" spans="1:11" s="130" customFormat="1" ht="12" hidden="1" customHeight="1" x14ac:dyDescent="0.2">
      <c r="A588" s="63">
        <v>42</v>
      </c>
      <c r="B588" s="284">
        <v>10204</v>
      </c>
      <c r="C588" s="65"/>
      <c r="D588" s="66" t="s">
        <v>197</v>
      </c>
      <c r="E588" s="152">
        <v>0</v>
      </c>
      <c r="G588" s="75"/>
      <c r="H588" s="21"/>
      <c r="I588" s="21"/>
      <c r="J588" s="21"/>
      <c r="K588" s="21"/>
    </row>
    <row r="589" spans="1:11" s="130" customFormat="1" ht="12" hidden="1" customHeight="1" x14ac:dyDescent="0.2">
      <c r="A589" s="63">
        <v>42</v>
      </c>
      <c r="B589" s="284">
        <v>10299</v>
      </c>
      <c r="C589" s="65"/>
      <c r="D589" s="66" t="s">
        <v>198</v>
      </c>
      <c r="E589" s="152">
        <v>0</v>
      </c>
      <c r="G589" s="75"/>
      <c r="H589" s="21"/>
      <c r="I589" s="21"/>
      <c r="J589" s="21"/>
      <c r="K589" s="21"/>
    </row>
    <row r="590" spans="1:11" s="75" customFormat="1" ht="12" customHeight="1" x14ac:dyDescent="0.2">
      <c r="A590" s="63"/>
      <c r="B590" s="284" t="s">
        <v>106</v>
      </c>
      <c r="C590" s="65"/>
      <c r="D590" s="66"/>
      <c r="E590" s="177"/>
      <c r="F590" s="130"/>
      <c r="H590" s="21"/>
      <c r="I590" s="21"/>
      <c r="J590" s="21"/>
      <c r="K590" s="21"/>
    </row>
    <row r="591" spans="1:11" s="75" customFormat="1" ht="12" customHeight="1" x14ac:dyDescent="0.2">
      <c r="A591" s="565" t="s">
        <v>239</v>
      </c>
      <c r="B591" s="567"/>
      <c r="C591" s="60"/>
      <c r="D591" s="61" t="s">
        <v>199</v>
      </c>
      <c r="E591" s="178">
        <f>SUM(E592:E600)</f>
        <v>288523440</v>
      </c>
      <c r="F591" s="130"/>
      <c r="H591" s="21"/>
      <c r="I591" s="21"/>
      <c r="J591" s="21"/>
      <c r="K591" s="21"/>
    </row>
    <row r="592" spans="1:11" s="75" customFormat="1" ht="12" customHeight="1" x14ac:dyDescent="0.2">
      <c r="A592" s="63"/>
      <c r="B592" s="38">
        <v>10301</v>
      </c>
      <c r="C592" s="70"/>
      <c r="D592" s="39" t="s">
        <v>200</v>
      </c>
      <c r="E592" s="152">
        <f>'Gastos 630'!F74+'Gastos 630'!F83+'Gastos 630'!F90+'Gastos 630'!F81</f>
        <v>193000000</v>
      </c>
      <c r="F592" s="130"/>
      <c r="H592" s="21"/>
      <c r="I592" s="21"/>
      <c r="J592" s="21"/>
      <c r="K592" s="21"/>
    </row>
    <row r="593" spans="1:11" s="75" customFormat="1" ht="12" hidden="1" customHeight="1" x14ac:dyDescent="0.2">
      <c r="A593" s="63"/>
      <c r="B593" s="38">
        <v>10302</v>
      </c>
      <c r="C593" s="70"/>
      <c r="D593" s="39" t="s">
        <v>201</v>
      </c>
      <c r="E593" s="152">
        <f>'Gastos 630'!F95</f>
        <v>0</v>
      </c>
      <c r="F593" s="130"/>
      <c r="H593" s="21"/>
      <c r="I593" s="21"/>
      <c r="J593" s="21"/>
      <c r="K593" s="21"/>
    </row>
    <row r="594" spans="1:11" s="75" customFormat="1" ht="12" hidden="1" customHeight="1" x14ac:dyDescent="0.2">
      <c r="A594" s="63"/>
      <c r="B594" s="38">
        <v>10303</v>
      </c>
      <c r="C594" s="70"/>
      <c r="D594" s="39" t="s">
        <v>202</v>
      </c>
      <c r="E594" s="152">
        <v>0</v>
      </c>
      <c r="F594" s="131"/>
      <c r="H594" s="21"/>
      <c r="I594" s="21"/>
      <c r="J594" s="21"/>
      <c r="K594" s="21"/>
    </row>
    <row r="595" spans="1:11" s="75" customFormat="1" ht="12" hidden="1" customHeight="1" x14ac:dyDescent="0.2">
      <c r="A595" s="63"/>
      <c r="B595" s="38">
        <v>10304</v>
      </c>
      <c r="C595" s="70"/>
      <c r="D595" s="39" t="s">
        <v>203</v>
      </c>
      <c r="E595" s="152">
        <v>0</v>
      </c>
      <c r="F595" s="130"/>
      <c r="H595" s="21"/>
      <c r="I595" s="21"/>
      <c r="J595" s="21"/>
      <c r="K595" s="21"/>
    </row>
    <row r="596" spans="1:11" s="130" customFormat="1" ht="12" customHeight="1" x14ac:dyDescent="0.2">
      <c r="A596" s="63"/>
      <c r="B596" s="38">
        <v>10303</v>
      </c>
      <c r="C596" s="70"/>
      <c r="D596" s="39" t="s">
        <v>202</v>
      </c>
      <c r="E596" s="152">
        <f>'Gastos 630'!F76+'Gastos 630'!F85+'Gastos 630'!F82+'Gastos 630'!F91+'Gastos 630'!F97</f>
        <v>42423440</v>
      </c>
      <c r="G596" s="75"/>
      <c r="H596" s="21"/>
      <c r="I596" s="21"/>
      <c r="J596" s="21"/>
      <c r="K596" s="21"/>
    </row>
    <row r="597" spans="1:11" s="130" customFormat="1" ht="12" customHeight="1" x14ac:dyDescent="0.2">
      <c r="A597" s="63"/>
      <c r="B597" s="38">
        <v>10304</v>
      </c>
      <c r="C597" s="70"/>
      <c r="D597" s="39" t="s">
        <v>203</v>
      </c>
      <c r="E597" s="152">
        <f>'Gastos 630'!F86+'Gastos 630'!F77</f>
        <v>100000</v>
      </c>
      <c r="G597" s="75"/>
      <c r="H597" s="21"/>
      <c r="I597" s="21"/>
      <c r="J597" s="21"/>
      <c r="K597" s="21"/>
    </row>
    <row r="598" spans="1:11" s="75" customFormat="1" ht="12" customHeight="1" x14ac:dyDescent="0.2">
      <c r="A598" s="63"/>
      <c r="B598" s="38">
        <v>10305</v>
      </c>
      <c r="C598" s="70"/>
      <c r="D598" s="39" t="s">
        <v>204</v>
      </c>
      <c r="E598" s="152">
        <f>+'Gastos 630'!F87+'Gastos 630'!F78</f>
        <v>2000000</v>
      </c>
      <c r="F598" s="130"/>
      <c r="H598" s="21"/>
      <c r="I598" s="21"/>
      <c r="J598" s="21"/>
      <c r="K598" s="21"/>
    </row>
    <row r="599" spans="1:11" s="75" customFormat="1" ht="12" customHeight="1" x14ac:dyDescent="0.2">
      <c r="A599" s="63"/>
      <c r="B599" s="38">
        <v>10306</v>
      </c>
      <c r="C599" s="70"/>
      <c r="D599" s="39" t="s">
        <v>205</v>
      </c>
      <c r="E599" s="152">
        <f>'Gastos 630'!F79+'Gastos 630'!F88</f>
        <v>49000000</v>
      </c>
      <c r="F599" s="130"/>
      <c r="H599" s="21"/>
      <c r="I599" s="21"/>
      <c r="J599" s="21"/>
      <c r="K599" s="21"/>
    </row>
    <row r="600" spans="1:11" s="75" customFormat="1" ht="12" customHeight="1" x14ac:dyDescent="0.2">
      <c r="A600" s="63"/>
      <c r="B600" s="38">
        <v>10307</v>
      </c>
      <c r="C600" s="70"/>
      <c r="D600" s="39" t="s">
        <v>206</v>
      </c>
      <c r="E600" s="152">
        <f>+'Gastos 630'!F89+'Gastos 630'!F80</f>
        <v>2000000</v>
      </c>
      <c r="F600" s="130"/>
      <c r="H600" s="21"/>
      <c r="I600" s="21"/>
      <c r="J600" s="21"/>
      <c r="K600" s="21"/>
    </row>
    <row r="601" spans="1:11" s="75" customFormat="1" ht="12" hidden="1" customHeight="1" x14ac:dyDescent="0.2">
      <c r="A601" s="63">
        <v>18</v>
      </c>
      <c r="B601" s="38">
        <v>10301</v>
      </c>
      <c r="C601" s="70"/>
      <c r="D601" s="39" t="s">
        <v>200</v>
      </c>
      <c r="E601" s="152">
        <v>0</v>
      </c>
      <c r="F601" s="130"/>
      <c r="H601" s="21"/>
      <c r="I601" s="21"/>
      <c r="J601" s="21"/>
      <c r="K601" s="21"/>
    </row>
    <row r="602" spans="1:11" s="75" customFormat="1" ht="12" hidden="1" customHeight="1" x14ac:dyDescent="0.2">
      <c r="A602" s="63">
        <v>18</v>
      </c>
      <c r="B602" s="38">
        <v>10302</v>
      </c>
      <c r="C602" s="70"/>
      <c r="D602" s="39" t="s">
        <v>201</v>
      </c>
      <c r="E602" s="152">
        <v>0</v>
      </c>
      <c r="F602" s="130"/>
      <c r="H602" s="21"/>
      <c r="I602" s="21"/>
      <c r="J602" s="21"/>
      <c r="K602" s="21"/>
    </row>
    <row r="603" spans="1:11" s="75" customFormat="1" ht="12" hidden="1" customHeight="1" x14ac:dyDescent="0.2">
      <c r="A603" s="63">
        <v>18</v>
      </c>
      <c r="B603" s="38">
        <v>10303</v>
      </c>
      <c r="C603" s="70"/>
      <c r="D603" s="39" t="s">
        <v>202</v>
      </c>
      <c r="E603" s="152">
        <v>0</v>
      </c>
      <c r="F603" s="130"/>
      <c r="H603" s="21"/>
      <c r="I603" s="21"/>
      <c r="J603" s="21"/>
      <c r="K603" s="21"/>
    </row>
    <row r="604" spans="1:11" s="75" customFormat="1" ht="12" hidden="1" customHeight="1" x14ac:dyDescent="0.2">
      <c r="A604" s="63">
        <v>18</v>
      </c>
      <c r="B604" s="38">
        <v>10304</v>
      </c>
      <c r="C604" s="70"/>
      <c r="D604" s="39" t="s">
        <v>203</v>
      </c>
      <c r="E604" s="152">
        <v>0</v>
      </c>
      <c r="F604" s="130"/>
      <c r="H604" s="21"/>
      <c r="I604" s="21"/>
      <c r="J604" s="21"/>
      <c r="K604" s="21"/>
    </row>
    <row r="605" spans="1:11" s="75" customFormat="1" ht="12" hidden="1" customHeight="1" x14ac:dyDescent="0.2">
      <c r="A605" s="63">
        <v>18</v>
      </c>
      <c r="B605" s="38">
        <v>10305</v>
      </c>
      <c r="C605" s="70"/>
      <c r="D605" s="39" t="s">
        <v>204</v>
      </c>
      <c r="E605" s="152">
        <v>0</v>
      </c>
      <c r="F605" s="130"/>
      <c r="H605" s="21"/>
      <c r="I605" s="21"/>
      <c r="J605" s="21"/>
      <c r="K605" s="21"/>
    </row>
    <row r="606" spans="1:11" s="75" customFormat="1" ht="12" hidden="1" customHeight="1" x14ac:dyDescent="0.2">
      <c r="A606" s="63">
        <v>18</v>
      </c>
      <c r="B606" s="38">
        <v>10306</v>
      </c>
      <c r="C606" s="70"/>
      <c r="D606" s="39" t="s">
        <v>205</v>
      </c>
      <c r="E606" s="152">
        <v>0</v>
      </c>
      <c r="F606" s="130"/>
      <c r="H606" s="21"/>
      <c r="I606" s="21"/>
      <c r="J606" s="21"/>
      <c r="K606" s="21"/>
    </row>
    <row r="607" spans="1:11" s="75" customFormat="1" ht="12" hidden="1" customHeight="1" x14ac:dyDescent="0.2">
      <c r="A607" s="63">
        <v>18</v>
      </c>
      <c r="B607" s="38">
        <v>10307</v>
      </c>
      <c r="C607" s="70"/>
      <c r="D607" s="39" t="s">
        <v>206</v>
      </c>
      <c r="E607" s="152">
        <v>0</v>
      </c>
      <c r="F607" s="130"/>
      <c r="H607" s="21"/>
      <c r="I607" s="21"/>
      <c r="J607" s="21"/>
      <c r="K607" s="21"/>
    </row>
    <row r="608" spans="1:11" s="130" customFormat="1" ht="12" hidden="1" customHeight="1" x14ac:dyDescent="0.2">
      <c r="A608" s="63">
        <v>19</v>
      </c>
      <c r="B608" s="38">
        <v>10301</v>
      </c>
      <c r="C608" s="70"/>
      <c r="D608" s="39" t="s">
        <v>200</v>
      </c>
      <c r="E608" s="152">
        <v>0</v>
      </c>
      <c r="G608" s="75"/>
      <c r="H608" s="21"/>
      <c r="I608" s="21"/>
      <c r="J608" s="21"/>
      <c r="K608" s="21"/>
    </row>
    <row r="609" spans="1:11" s="130" customFormat="1" ht="12" hidden="1" customHeight="1" x14ac:dyDescent="0.2">
      <c r="A609" s="63">
        <v>19</v>
      </c>
      <c r="B609" s="38">
        <v>10302</v>
      </c>
      <c r="C609" s="70"/>
      <c r="D609" s="39" t="s">
        <v>201</v>
      </c>
      <c r="E609" s="152">
        <v>0</v>
      </c>
      <c r="G609" s="75"/>
      <c r="H609" s="21"/>
      <c r="I609" s="21"/>
      <c r="J609" s="21"/>
      <c r="K609" s="21"/>
    </row>
    <row r="610" spans="1:11" s="130" customFormat="1" ht="12" hidden="1" customHeight="1" x14ac:dyDescent="0.2">
      <c r="A610" s="63">
        <v>19</v>
      </c>
      <c r="B610" s="38">
        <v>10304</v>
      </c>
      <c r="C610" s="70"/>
      <c r="D610" s="39" t="s">
        <v>203</v>
      </c>
      <c r="E610" s="152">
        <v>0</v>
      </c>
      <c r="G610" s="75"/>
      <c r="H610" s="21"/>
      <c r="I610" s="21"/>
      <c r="J610" s="21"/>
      <c r="K610" s="21"/>
    </row>
    <row r="611" spans="1:11" s="130" customFormat="1" ht="12" hidden="1" customHeight="1" x14ac:dyDescent="0.2">
      <c r="A611" s="63">
        <v>19</v>
      </c>
      <c r="B611" s="38">
        <v>10305</v>
      </c>
      <c r="C611" s="70"/>
      <c r="D611" s="39" t="s">
        <v>204</v>
      </c>
      <c r="E611" s="152">
        <v>0</v>
      </c>
      <c r="G611" s="75"/>
      <c r="H611" s="21"/>
      <c r="I611" s="21"/>
      <c r="J611" s="21"/>
      <c r="K611" s="21"/>
    </row>
    <row r="612" spans="1:11" s="130" customFormat="1" ht="12" hidden="1" customHeight="1" x14ac:dyDescent="0.2">
      <c r="A612" s="63">
        <v>19</v>
      </c>
      <c r="B612" s="38">
        <v>10306</v>
      </c>
      <c r="C612" s="70"/>
      <c r="D612" s="39" t="s">
        <v>205</v>
      </c>
      <c r="E612" s="152">
        <v>0</v>
      </c>
      <c r="G612" s="75"/>
      <c r="H612" s="21"/>
      <c r="I612" s="21"/>
      <c r="J612" s="21"/>
      <c r="K612" s="21"/>
    </row>
    <row r="613" spans="1:11" s="130" customFormat="1" ht="12" hidden="1" customHeight="1" x14ac:dyDescent="0.2">
      <c r="A613" s="63">
        <v>19</v>
      </c>
      <c r="B613" s="38">
        <v>10307</v>
      </c>
      <c r="C613" s="70"/>
      <c r="D613" s="39" t="s">
        <v>206</v>
      </c>
      <c r="E613" s="152">
        <v>0</v>
      </c>
      <c r="G613" s="75"/>
      <c r="H613" s="21"/>
      <c r="I613" s="21"/>
      <c r="J613" s="21"/>
      <c r="K613" s="21"/>
    </row>
    <row r="614" spans="1:11" s="130" customFormat="1" ht="12" hidden="1" customHeight="1" x14ac:dyDescent="0.2">
      <c r="A614" s="63">
        <v>19</v>
      </c>
      <c r="B614" s="38">
        <v>10304</v>
      </c>
      <c r="C614" s="70"/>
      <c r="D614" s="39" t="s">
        <v>203</v>
      </c>
      <c r="E614" s="152">
        <v>0</v>
      </c>
      <c r="G614" s="75"/>
      <c r="H614" s="21"/>
      <c r="I614" s="21"/>
      <c r="J614" s="21"/>
      <c r="K614" s="21"/>
    </row>
    <row r="615" spans="1:11" s="130" customFormat="1" ht="12" hidden="1" customHeight="1" x14ac:dyDescent="0.2">
      <c r="A615" s="63">
        <v>17</v>
      </c>
      <c r="B615" s="38">
        <v>10305</v>
      </c>
      <c r="C615" s="70"/>
      <c r="D615" s="39" t="s">
        <v>204</v>
      </c>
      <c r="E615" s="152">
        <v>0</v>
      </c>
      <c r="G615" s="75"/>
      <c r="H615" s="21"/>
      <c r="I615" s="21"/>
      <c r="J615" s="21"/>
      <c r="K615" s="21"/>
    </row>
    <row r="616" spans="1:11" s="130" customFormat="1" ht="12" hidden="1" customHeight="1" x14ac:dyDescent="0.2">
      <c r="A616" s="63">
        <v>20</v>
      </c>
      <c r="B616" s="38">
        <v>10301</v>
      </c>
      <c r="C616" s="70"/>
      <c r="D616" s="39" t="s">
        <v>200</v>
      </c>
      <c r="E616" s="152">
        <v>0</v>
      </c>
      <c r="G616" s="75"/>
      <c r="H616" s="21"/>
      <c r="I616" s="21"/>
      <c r="J616" s="21"/>
      <c r="K616" s="21"/>
    </row>
    <row r="617" spans="1:11" s="130" customFormat="1" ht="12" hidden="1" customHeight="1" x14ac:dyDescent="0.2">
      <c r="A617" s="63">
        <v>20</v>
      </c>
      <c r="B617" s="38">
        <v>10302</v>
      </c>
      <c r="C617" s="70"/>
      <c r="D617" s="39" t="s">
        <v>201</v>
      </c>
      <c r="E617" s="152">
        <v>0</v>
      </c>
      <c r="G617" s="75"/>
      <c r="H617" s="21"/>
      <c r="I617" s="21"/>
      <c r="J617" s="21"/>
      <c r="K617" s="21"/>
    </row>
    <row r="618" spans="1:11" s="130" customFormat="1" ht="12" hidden="1" customHeight="1" x14ac:dyDescent="0.2">
      <c r="A618" s="63">
        <v>20</v>
      </c>
      <c r="B618" s="38">
        <v>10303</v>
      </c>
      <c r="C618" s="70"/>
      <c r="D618" s="39" t="s">
        <v>202</v>
      </c>
      <c r="E618" s="152">
        <v>0</v>
      </c>
      <c r="G618" s="75"/>
      <c r="H618" s="21"/>
      <c r="I618" s="21"/>
      <c r="J618" s="21"/>
      <c r="K618" s="21"/>
    </row>
    <row r="619" spans="1:11" s="130" customFormat="1" ht="12" hidden="1" customHeight="1" x14ac:dyDescent="0.2">
      <c r="A619" s="63">
        <v>20</v>
      </c>
      <c r="B619" s="38">
        <v>10305</v>
      </c>
      <c r="C619" s="70"/>
      <c r="D619" s="39" t="s">
        <v>204</v>
      </c>
      <c r="E619" s="152">
        <v>0</v>
      </c>
      <c r="G619" s="75"/>
      <c r="H619" s="21"/>
      <c r="I619" s="21"/>
      <c r="J619" s="21"/>
      <c r="K619" s="21"/>
    </row>
    <row r="620" spans="1:11" s="130" customFormat="1" ht="12" hidden="1" customHeight="1" x14ac:dyDescent="0.2">
      <c r="A620" s="63">
        <v>20</v>
      </c>
      <c r="B620" s="38">
        <v>10306</v>
      </c>
      <c r="C620" s="70"/>
      <c r="D620" s="39" t="s">
        <v>205</v>
      </c>
      <c r="E620" s="152">
        <v>0</v>
      </c>
      <c r="G620" s="75"/>
      <c r="H620" s="21"/>
      <c r="I620" s="21"/>
      <c r="J620" s="21"/>
      <c r="K620" s="21"/>
    </row>
    <row r="621" spans="1:11" s="130" customFormat="1" ht="12" hidden="1" customHeight="1" x14ac:dyDescent="0.2">
      <c r="A621" s="63">
        <v>20</v>
      </c>
      <c r="B621" s="38">
        <v>10307</v>
      </c>
      <c r="C621" s="70"/>
      <c r="D621" s="39" t="s">
        <v>206</v>
      </c>
      <c r="E621" s="152">
        <v>0</v>
      </c>
      <c r="G621" s="75"/>
      <c r="H621" s="21"/>
      <c r="I621" s="21"/>
      <c r="J621" s="21"/>
      <c r="K621" s="21"/>
    </row>
    <row r="622" spans="1:11" ht="12" hidden="1" customHeight="1" x14ac:dyDescent="0.2">
      <c r="A622" s="63">
        <v>21</v>
      </c>
      <c r="B622" s="38">
        <v>10301</v>
      </c>
      <c r="C622" s="70"/>
      <c r="D622" s="39" t="s">
        <v>200</v>
      </c>
      <c r="E622" s="152">
        <v>0</v>
      </c>
    </row>
    <row r="623" spans="1:11" ht="12" hidden="1" customHeight="1" x14ac:dyDescent="0.2">
      <c r="A623" s="63">
        <v>21</v>
      </c>
      <c r="B623" s="38">
        <v>10302</v>
      </c>
      <c r="C623" s="70"/>
      <c r="D623" s="39" t="s">
        <v>201</v>
      </c>
      <c r="E623" s="152">
        <v>0</v>
      </c>
    </row>
    <row r="624" spans="1:11" ht="12" hidden="1" customHeight="1" x14ac:dyDescent="0.2">
      <c r="A624" s="63">
        <v>21</v>
      </c>
      <c r="B624" s="38">
        <v>10303</v>
      </c>
      <c r="C624" s="70"/>
      <c r="D624" s="39" t="s">
        <v>202</v>
      </c>
      <c r="E624" s="152">
        <v>0</v>
      </c>
    </row>
    <row r="625" spans="1:7" ht="12" hidden="1" customHeight="1" x14ac:dyDescent="0.2">
      <c r="A625" s="63">
        <v>21</v>
      </c>
      <c r="B625" s="38">
        <v>10304</v>
      </c>
      <c r="C625" s="70"/>
      <c r="D625" s="39" t="s">
        <v>203</v>
      </c>
      <c r="E625" s="152">
        <v>0</v>
      </c>
    </row>
    <row r="626" spans="1:7" ht="12" hidden="1" customHeight="1" x14ac:dyDescent="0.2">
      <c r="A626" s="63">
        <v>21</v>
      </c>
      <c r="B626" s="38">
        <v>10305</v>
      </c>
      <c r="C626" s="70"/>
      <c r="D626" s="39" t="s">
        <v>204</v>
      </c>
      <c r="E626" s="152">
        <v>0</v>
      </c>
    </row>
    <row r="627" spans="1:7" ht="12" hidden="1" customHeight="1" x14ac:dyDescent="0.2">
      <c r="A627" s="63">
        <v>21</v>
      </c>
      <c r="B627" s="38">
        <v>10306</v>
      </c>
      <c r="C627" s="70"/>
      <c r="D627" s="39" t="s">
        <v>205</v>
      </c>
      <c r="E627" s="152">
        <v>0</v>
      </c>
    </row>
    <row r="628" spans="1:7" ht="12" hidden="1" customHeight="1" x14ac:dyDescent="0.2">
      <c r="A628" s="63">
        <v>21</v>
      </c>
      <c r="B628" s="38">
        <v>10307</v>
      </c>
      <c r="C628" s="70"/>
      <c r="D628" s="39" t="s">
        <v>206</v>
      </c>
      <c r="E628" s="152">
        <v>0</v>
      </c>
    </row>
    <row r="629" spans="1:7" s="79" customFormat="1" ht="12" hidden="1" customHeight="1" x14ac:dyDescent="0.2">
      <c r="A629" s="63">
        <v>22</v>
      </c>
      <c r="B629" s="38">
        <v>10301</v>
      </c>
      <c r="C629" s="70"/>
      <c r="D629" s="39" t="s">
        <v>200</v>
      </c>
      <c r="E629" s="152">
        <v>0</v>
      </c>
      <c r="F629" s="133"/>
      <c r="G629" s="97"/>
    </row>
    <row r="630" spans="1:7" s="79" customFormat="1" ht="12" hidden="1" customHeight="1" x14ac:dyDescent="0.2">
      <c r="A630" s="63">
        <v>22</v>
      </c>
      <c r="B630" s="38">
        <v>10302</v>
      </c>
      <c r="C630" s="70"/>
      <c r="D630" s="39" t="s">
        <v>201</v>
      </c>
      <c r="E630" s="152">
        <v>0</v>
      </c>
      <c r="F630" s="133"/>
      <c r="G630" s="97"/>
    </row>
    <row r="631" spans="1:7" s="79" customFormat="1" ht="12" hidden="1" customHeight="1" x14ac:dyDescent="0.2">
      <c r="A631" s="63">
        <v>22</v>
      </c>
      <c r="B631" s="38">
        <v>10303</v>
      </c>
      <c r="C631" s="70"/>
      <c r="D631" s="39" t="s">
        <v>202</v>
      </c>
      <c r="E631" s="152">
        <v>0</v>
      </c>
      <c r="F631" s="133"/>
      <c r="G631" s="97"/>
    </row>
    <row r="632" spans="1:7" s="79" customFormat="1" ht="12" hidden="1" customHeight="1" x14ac:dyDescent="0.2">
      <c r="A632" s="63">
        <v>22</v>
      </c>
      <c r="B632" s="38">
        <v>10304</v>
      </c>
      <c r="C632" s="70"/>
      <c r="D632" s="39" t="s">
        <v>203</v>
      </c>
      <c r="E632" s="152">
        <v>0</v>
      </c>
      <c r="F632" s="133"/>
      <c r="G632" s="97"/>
    </row>
    <row r="633" spans="1:7" s="79" customFormat="1" ht="12" hidden="1" customHeight="1" x14ac:dyDescent="0.2">
      <c r="A633" s="63">
        <v>22</v>
      </c>
      <c r="B633" s="38">
        <v>10305</v>
      </c>
      <c r="C633" s="70"/>
      <c r="D633" s="39" t="s">
        <v>204</v>
      </c>
      <c r="E633" s="152">
        <v>0</v>
      </c>
      <c r="F633" s="133"/>
      <c r="G633" s="97"/>
    </row>
    <row r="634" spans="1:7" s="79" customFormat="1" ht="12" hidden="1" customHeight="1" x14ac:dyDescent="0.2">
      <c r="A634" s="63">
        <v>22</v>
      </c>
      <c r="B634" s="38">
        <v>10306</v>
      </c>
      <c r="C634" s="70"/>
      <c r="D634" s="39" t="s">
        <v>205</v>
      </c>
      <c r="E634" s="152">
        <v>0</v>
      </c>
      <c r="F634" s="133"/>
      <c r="G634" s="97"/>
    </row>
    <row r="635" spans="1:7" s="79" customFormat="1" ht="12" hidden="1" customHeight="1" x14ac:dyDescent="0.2">
      <c r="A635" s="63">
        <v>22</v>
      </c>
      <c r="B635" s="38">
        <v>10307</v>
      </c>
      <c r="C635" s="70"/>
      <c r="D635" s="39" t="s">
        <v>206</v>
      </c>
      <c r="E635" s="152">
        <v>0</v>
      </c>
      <c r="F635" s="133"/>
      <c r="G635" s="97"/>
    </row>
    <row r="636" spans="1:7" s="79" customFormat="1" ht="12" hidden="1" customHeight="1" x14ac:dyDescent="0.2">
      <c r="A636" s="63">
        <v>23</v>
      </c>
      <c r="B636" s="38">
        <v>10301</v>
      </c>
      <c r="C636" s="70"/>
      <c r="D636" s="39" t="s">
        <v>200</v>
      </c>
      <c r="E636" s="152">
        <v>0</v>
      </c>
      <c r="F636" s="133"/>
      <c r="G636" s="97"/>
    </row>
    <row r="637" spans="1:7" s="79" customFormat="1" ht="12" hidden="1" customHeight="1" x14ac:dyDescent="0.2">
      <c r="A637" s="63">
        <v>23</v>
      </c>
      <c r="B637" s="38">
        <v>10302</v>
      </c>
      <c r="C637" s="70"/>
      <c r="D637" s="39" t="s">
        <v>201</v>
      </c>
      <c r="E637" s="152">
        <v>0</v>
      </c>
      <c r="F637" s="133"/>
      <c r="G637" s="97"/>
    </row>
    <row r="638" spans="1:7" s="79" customFormat="1" ht="12" hidden="1" customHeight="1" x14ac:dyDescent="0.2">
      <c r="A638" s="63">
        <v>23</v>
      </c>
      <c r="B638" s="38">
        <v>10303</v>
      </c>
      <c r="C638" s="70"/>
      <c r="D638" s="39" t="s">
        <v>202</v>
      </c>
      <c r="E638" s="152">
        <v>0</v>
      </c>
      <c r="F638" s="133"/>
      <c r="G638" s="97"/>
    </row>
    <row r="639" spans="1:7" s="79" customFormat="1" ht="12" hidden="1" customHeight="1" x14ac:dyDescent="0.2">
      <c r="A639" s="63">
        <v>23</v>
      </c>
      <c r="B639" s="38">
        <v>10304</v>
      </c>
      <c r="C639" s="70"/>
      <c r="D639" s="39" t="s">
        <v>203</v>
      </c>
      <c r="E639" s="152">
        <v>0</v>
      </c>
      <c r="F639" s="133"/>
      <c r="G639" s="97"/>
    </row>
    <row r="640" spans="1:7" s="79" customFormat="1" ht="12" hidden="1" customHeight="1" x14ac:dyDescent="0.2">
      <c r="A640" s="63">
        <v>23</v>
      </c>
      <c r="B640" s="38">
        <v>10305</v>
      </c>
      <c r="C640" s="70"/>
      <c r="D640" s="39" t="s">
        <v>204</v>
      </c>
      <c r="E640" s="152">
        <v>0</v>
      </c>
      <c r="F640" s="133"/>
      <c r="G640" s="97"/>
    </row>
    <row r="641" spans="1:7" s="79" customFormat="1" ht="12" hidden="1" customHeight="1" x14ac:dyDescent="0.2">
      <c r="A641" s="63">
        <v>23</v>
      </c>
      <c r="B641" s="38">
        <v>10306</v>
      </c>
      <c r="C641" s="70"/>
      <c r="D641" s="39" t="s">
        <v>205</v>
      </c>
      <c r="E641" s="152">
        <v>0</v>
      </c>
      <c r="F641" s="133"/>
      <c r="G641" s="97"/>
    </row>
    <row r="642" spans="1:7" s="79" customFormat="1" ht="12" hidden="1" customHeight="1" x14ac:dyDescent="0.2">
      <c r="A642" s="63">
        <v>23</v>
      </c>
      <c r="B642" s="38">
        <v>10307</v>
      </c>
      <c r="C642" s="70"/>
      <c r="D642" s="39" t="s">
        <v>206</v>
      </c>
      <c r="E642" s="152">
        <v>0</v>
      </c>
      <c r="F642" s="133"/>
      <c r="G642" s="97"/>
    </row>
    <row r="643" spans="1:7" s="79" customFormat="1" ht="12" hidden="1" customHeight="1" x14ac:dyDescent="0.2">
      <c r="A643" s="63">
        <v>24</v>
      </c>
      <c r="B643" s="38">
        <v>10301</v>
      </c>
      <c r="C643" s="70"/>
      <c r="D643" s="39" t="s">
        <v>200</v>
      </c>
      <c r="E643" s="152">
        <v>0</v>
      </c>
      <c r="F643" s="133"/>
      <c r="G643" s="97"/>
    </row>
    <row r="644" spans="1:7" s="79" customFormat="1" ht="12" hidden="1" customHeight="1" x14ac:dyDescent="0.2">
      <c r="A644" s="63">
        <v>24</v>
      </c>
      <c r="B644" s="38">
        <v>10302</v>
      </c>
      <c r="C644" s="70"/>
      <c r="D644" s="39" t="s">
        <v>201</v>
      </c>
      <c r="E644" s="152">
        <v>0</v>
      </c>
      <c r="F644" s="133"/>
      <c r="G644" s="97"/>
    </row>
    <row r="645" spans="1:7" s="79" customFormat="1" ht="12" hidden="1" customHeight="1" x14ac:dyDescent="0.2">
      <c r="A645" s="63">
        <v>24</v>
      </c>
      <c r="B645" s="38">
        <v>10303</v>
      </c>
      <c r="C645" s="70"/>
      <c r="D645" s="39" t="s">
        <v>202</v>
      </c>
      <c r="E645" s="152">
        <v>0</v>
      </c>
      <c r="F645" s="133"/>
      <c r="G645" s="97"/>
    </row>
    <row r="646" spans="1:7" s="79" customFormat="1" ht="12" hidden="1" customHeight="1" x14ac:dyDescent="0.2">
      <c r="A646" s="63">
        <v>24</v>
      </c>
      <c r="B646" s="38">
        <v>10304</v>
      </c>
      <c r="C646" s="70"/>
      <c r="D646" s="39" t="s">
        <v>203</v>
      </c>
      <c r="E646" s="152">
        <v>0</v>
      </c>
      <c r="F646" s="133"/>
      <c r="G646" s="97"/>
    </row>
    <row r="647" spans="1:7" s="79" customFormat="1" ht="12" hidden="1" customHeight="1" x14ac:dyDescent="0.2">
      <c r="A647" s="63">
        <v>24</v>
      </c>
      <c r="B647" s="38">
        <v>10305</v>
      </c>
      <c r="C647" s="70"/>
      <c r="D647" s="39" t="s">
        <v>204</v>
      </c>
      <c r="E647" s="152">
        <v>0</v>
      </c>
      <c r="F647" s="133"/>
      <c r="G647" s="97"/>
    </row>
    <row r="648" spans="1:7" s="79" customFormat="1" ht="12" hidden="1" customHeight="1" x14ac:dyDescent="0.2">
      <c r="A648" s="63">
        <v>24</v>
      </c>
      <c r="B648" s="38">
        <v>10306</v>
      </c>
      <c r="C648" s="70"/>
      <c r="D648" s="39" t="s">
        <v>205</v>
      </c>
      <c r="E648" s="152">
        <v>0</v>
      </c>
      <c r="F648" s="133"/>
      <c r="G648" s="97"/>
    </row>
    <row r="649" spans="1:7" s="79" customFormat="1" ht="12" hidden="1" customHeight="1" x14ac:dyDescent="0.2">
      <c r="A649" s="63">
        <v>24</v>
      </c>
      <c r="B649" s="38">
        <v>10307</v>
      </c>
      <c r="C649" s="70"/>
      <c r="D649" s="39" t="s">
        <v>206</v>
      </c>
      <c r="E649" s="152">
        <v>0</v>
      </c>
      <c r="F649" s="133"/>
      <c r="G649" s="97"/>
    </row>
    <row r="650" spans="1:7" s="79" customFormat="1" ht="12" hidden="1" customHeight="1" x14ac:dyDescent="0.2">
      <c r="A650" s="63">
        <v>43</v>
      </c>
      <c r="B650" s="38">
        <v>10301</v>
      </c>
      <c r="C650" s="70"/>
      <c r="D650" s="39" t="s">
        <v>200</v>
      </c>
      <c r="E650" s="152">
        <v>0</v>
      </c>
      <c r="F650" s="133"/>
      <c r="G650" s="97"/>
    </row>
    <row r="651" spans="1:7" s="79" customFormat="1" ht="12" hidden="1" customHeight="1" x14ac:dyDescent="0.2">
      <c r="A651" s="63">
        <v>43</v>
      </c>
      <c r="B651" s="38">
        <v>10302</v>
      </c>
      <c r="C651" s="70"/>
      <c r="D651" s="39" t="s">
        <v>201</v>
      </c>
      <c r="E651" s="152">
        <v>0</v>
      </c>
      <c r="F651" s="133"/>
      <c r="G651" s="97"/>
    </row>
    <row r="652" spans="1:7" s="79" customFormat="1" ht="12" hidden="1" customHeight="1" x14ac:dyDescent="0.2">
      <c r="A652" s="63">
        <v>43</v>
      </c>
      <c r="B652" s="38">
        <v>10303</v>
      </c>
      <c r="C652" s="70"/>
      <c r="D652" s="39" t="s">
        <v>202</v>
      </c>
      <c r="E652" s="152">
        <v>0</v>
      </c>
      <c r="F652" s="133"/>
      <c r="G652" s="97"/>
    </row>
    <row r="653" spans="1:7" s="79" customFormat="1" ht="12" hidden="1" customHeight="1" x14ac:dyDescent="0.2">
      <c r="A653" s="63">
        <v>43</v>
      </c>
      <c r="B653" s="38">
        <v>10304</v>
      </c>
      <c r="C653" s="70"/>
      <c r="D653" s="39" t="s">
        <v>203</v>
      </c>
      <c r="E653" s="152">
        <v>0</v>
      </c>
      <c r="F653" s="133"/>
      <c r="G653" s="97"/>
    </row>
    <row r="654" spans="1:7" s="79" customFormat="1" ht="12" hidden="1" customHeight="1" x14ac:dyDescent="0.2">
      <c r="A654" s="63">
        <v>43</v>
      </c>
      <c r="B654" s="38">
        <v>10305</v>
      </c>
      <c r="C654" s="70"/>
      <c r="D654" s="39" t="s">
        <v>204</v>
      </c>
      <c r="E654" s="152">
        <v>0</v>
      </c>
      <c r="F654" s="133"/>
      <c r="G654" s="97"/>
    </row>
    <row r="655" spans="1:7" s="79" customFormat="1" ht="12" hidden="1" customHeight="1" x14ac:dyDescent="0.2">
      <c r="A655" s="63">
        <v>43</v>
      </c>
      <c r="B655" s="38">
        <v>10306</v>
      </c>
      <c r="C655" s="70"/>
      <c r="D655" s="39" t="s">
        <v>205</v>
      </c>
      <c r="E655" s="152">
        <v>0</v>
      </c>
      <c r="F655" s="133"/>
      <c r="G655" s="97"/>
    </row>
    <row r="656" spans="1:7" s="79" customFormat="1" ht="12" hidden="1" customHeight="1" x14ac:dyDescent="0.2">
      <c r="A656" s="63">
        <v>43</v>
      </c>
      <c r="B656" s="38">
        <v>10307</v>
      </c>
      <c r="C656" s="70"/>
      <c r="D656" s="39" t="s">
        <v>206</v>
      </c>
      <c r="E656" s="152">
        <v>0</v>
      </c>
      <c r="F656" s="133"/>
      <c r="G656" s="97"/>
    </row>
    <row r="657" spans="1:7" s="79" customFormat="1" ht="12" hidden="1" customHeight="1" x14ac:dyDescent="0.2">
      <c r="A657" s="63">
        <v>44</v>
      </c>
      <c r="B657" s="38">
        <v>10301</v>
      </c>
      <c r="C657" s="70"/>
      <c r="D657" s="39" t="s">
        <v>200</v>
      </c>
      <c r="E657" s="152">
        <v>0</v>
      </c>
      <c r="F657" s="133"/>
      <c r="G657" s="97"/>
    </row>
    <row r="658" spans="1:7" s="79" customFormat="1" ht="12" hidden="1" customHeight="1" x14ac:dyDescent="0.2">
      <c r="A658" s="63">
        <v>44</v>
      </c>
      <c r="B658" s="38">
        <v>10302</v>
      </c>
      <c r="C658" s="70"/>
      <c r="D658" s="39" t="s">
        <v>201</v>
      </c>
      <c r="E658" s="152">
        <v>0</v>
      </c>
      <c r="F658" s="133"/>
      <c r="G658" s="97"/>
    </row>
    <row r="659" spans="1:7" s="79" customFormat="1" ht="12" hidden="1" customHeight="1" x14ac:dyDescent="0.2">
      <c r="A659" s="63">
        <v>44</v>
      </c>
      <c r="B659" s="38">
        <v>10303</v>
      </c>
      <c r="C659" s="70"/>
      <c r="D659" s="39" t="s">
        <v>202</v>
      </c>
      <c r="E659" s="152">
        <v>0</v>
      </c>
      <c r="F659" s="133"/>
      <c r="G659" s="97"/>
    </row>
    <row r="660" spans="1:7" s="79" customFormat="1" ht="12" hidden="1" customHeight="1" x14ac:dyDescent="0.2">
      <c r="A660" s="63">
        <v>44</v>
      </c>
      <c r="B660" s="38">
        <v>10304</v>
      </c>
      <c r="C660" s="70"/>
      <c r="D660" s="39" t="s">
        <v>203</v>
      </c>
      <c r="E660" s="152">
        <v>0</v>
      </c>
      <c r="F660" s="133"/>
      <c r="G660" s="97"/>
    </row>
    <row r="661" spans="1:7" s="79" customFormat="1" ht="12" hidden="1" customHeight="1" x14ac:dyDescent="0.2">
      <c r="A661" s="63">
        <v>44</v>
      </c>
      <c r="B661" s="38">
        <v>10305</v>
      </c>
      <c r="C661" s="70"/>
      <c r="D661" s="39" t="s">
        <v>204</v>
      </c>
      <c r="E661" s="152">
        <v>0</v>
      </c>
      <c r="F661" s="133"/>
      <c r="G661" s="97"/>
    </row>
    <row r="662" spans="1:7" s="79" customFormat="1" ht="12" hidden="1" customHeight="1" x14ac:dyDescent="0.2">
      <c r="A662" s="63">
        <v>44</v>
      </c>
      <c r="B662" s="38">
        <v>10306</v>
      </c>
      <c r="C662" s="70"/>
      <c r="D662" s="39" t="s">
        <v>205</v>
      </c>
      <c r="E662" s="152">
        <v>0</v>
      </c>
      <c r="F662" s="133"/>
      <c r="G662" s="97"/>
    </row>
    <row r="663" spans="1:7" s="79" customFormat="1" ht="12" hidden="1" customHeight="1" x14ac:dyDescent="0.2">
      <c r="A663" s="63">
        <v>44</v>
      </c>
      <c r="B663" s="38">
        <v>10307</v>
      </c>
      <c r="C663" s="70"/>
      <c r="D663" s="39" t="s">
        <v>206</v>
      </c>
      <c r="E663" s="152">
        <v>0</v>
      </c>
      <c r="F663" s="133"/>
      <c r="G663" s="97"/>
    </row>
    <row r="664" spans="1:7" s="79" customFormat="1" ht="12" hidden="1" customHeight="1" x14ac:dyDescent="0.2">
      <c r="A664" s="63">
        <v>45</v>
      </c>
      <c r="B664" s="38">
        <v>10301</v>
      </c>
      <c r="C664" s="70"/>
      <c r="D664" s="39" t="s">
        <v>200</v>
      </c>
      <c r="E664" s="152">
        <v>0</v>
      </c>
      <c r="F664" s="133"/>
      <c r="G664" s="97"/>
    </row>
    <row r="665" spans="1:7" s="79" customFormat="1" ht="12" hidden="1" customHeight="1" x14ac:dyDescent="0.2">
      <c r="A665" s="63">
        <v>45</v>
      </c>
      <c r="B665" s="38">
        <v>10302</v>
      </c>
      <c r="C665" s="70"/>
      <c r="D665" s="39" t="s">
        <v>201</v>
      </c>
      <c r="E665" s="152">
        <v>0</v>
      </c>
      <c r="F665" s="133"/>
      <c r="G665" s="97"/>
    </row>
    <row r="666" spans="1:7" s="79" customFormat="1" ht="12" hidden="1" customHeight="1" x14ac:dyDescent="0.2">
      <c r="A666" s="63">
        <v>45</v>
      </c>
      <c r="B666" s="38">
        <v>10303</v>
      </c>
      <c r="C666" s="70"/>
      <c r="D666" s="39" t="s">
        <v>202</v>
      </c>
      <c r="E666" s="152">
        <v>0</v>
      </c>
      <c r="F666" s="133"/>
      <c r="G666" s="97"/>
    </row>
    <row r="667" spans="1:7" s="79" customFormat="1" ht="12" hidden="1" customHeight="1" x14ac:dyDescent="0.2">
      <c r="A667" s="63">
        <v>45</v>
      </c>
      <c r="B667" s="38">
        <v>10304</v>
      </c>
      <c r="C667" s="70"/>
      <c r="D667" s="39" t="s">
        <v>203</v>
      </c>
      <c r="E667" s="152">
        <v>0</v>
      </c>
      <c r="F667" s="133"/>
      <c r="G667" s="97"/>
    </row>
    <row r="668" spans="1:7" s="79" customFormat="1" ht="12" hidden="1" customHeight="1" x14ac:dyDescent="0.2">
      <c r="A668" s="63">
        <v>45</v>
      </c>
      <c r="B668" s="38">
        <v>10305</v>
      </c>
      <c r="C668" s="70"/>
      <c r="D668" s="39" t="s">
        <v>204</v>
      </c>
      <c r="E668" s="152">
        <v>0</v>
      </c>
      <c r="F668" s="133"/>
      <c r="G668" s="97"/>
    </row>
    <row r="669" spans="1:7" s="79" customFormat="1" ht="12" hidden="1" customHeight="1" x14ac:dyDescent="0.2">
      <c r="A669" s="63">
        <v>45</v>
      </c>
      <c r="B669" s="38">
        <v>10306</v>
      </c>
      <c r="C669" s="70"/>
      <c r="D669" s="39" t="s">
        <v>205</v>
      </c>
      <c r="E669" s="152">
        <v>0</v>
      </c>
      <c r="F669" s="133"/>
      <c r="G669" s="97"/>
    </row>
    <row r="670" spans="1:7" s="79" customFormat="1" ht="12" hidden="1" customHeight="1" x14ac:dyDescent="0.2">
      <c r="A670" s="63">
        <v>45</v>
      </c>
      <c r="B670" s="38">
        <v>10307</v>
      </c>
      <c r="C670" s="70"/>
      <c r="D670" s="39" t="s">
        <v>206</v>
      </c>
      <c r="E670" s="152">
        <v>0</v>
      </c>
      <c r="F670" s="133"/>
      <c r="G670" s="97"/>
    </row>
    <row r="671" spans="1:7" s="79" customFormat="1" ht="12" hidden="1" customHeight="1" x14ac:dyDescent="0.2">
      <c r="A671" s="63">
        <v>46</v>
      </c>
      <c r="B671" s="38">
        <v>10301</v>
      </c>
      <c r="C671" s="70"/>
      <c r="D671" s="39" t="s">
        <v>200</v>
      </c>
      <c r="E671" s="152">
        <v>0</v>
      </c>
      <c r="F671" s="133"/>
      <c r="G671" s="97"/>
    </row>
    <row r="672" spans="1:7" s="79" customFormat="1" ht="12" hidden="1" customHeight="1" x14ac:dyDescent="0.2">
      <c r="A672" s="63">
        <v>46</v>
      </c>
      <c r="B672" s="38">
        <v>10302</v>
      </c>
      <c r="C672" s="70"/>
      <c r="D672" s="39" t="s">
        <v>201</v>
      </c>
      <c r="E672" s="152">
        <v>0</v>
      </c>
      <c r="F672" s="133"/>
      <c r="G672" s="97"/>
    </row>
    <row r="673" spans="1:7" s="79" customFormat="1" ht="12" hidden="1" customHeight="1" x14ac:dyDescent="0.2">
      <c r="A673" s="63">
        <v>46</v>
      </c>
      <c r="B673" s="38">
        <v>10303</v>
      </c>
      <c r="C673" s="70"/>
      <c r="D673" s="39" t="s">
        <v>202</v>
      </c>
      <c r="E673" s="152">
        <v>0</v>
      </c>
      <c r="F673" s="133"/>
      <c r="G673" s="97"/>
    </row>
    <row r="674" spans="1:7" s="79" customFormat="1" ht="12" hidden="1" customHeight="1" x14ac:dyDescent="0.2">
      <c r="A674" s="63">
        <v>46</v>
      </c>
      <c r="B674" s="38">
        <v>10304</v>
      </c>
      <c r="C674" s="70"/>
      <c r="D674" s="39" t="s">
        <v>203</v>
      </c>
      <c r="E674" s="152">
        <v>0</v>
      </c>
      <c r="F674" s="133"/>
      <c r="G674" s="97"/>
    </row>
    <row r="675" spans="1:7" s="79" customFormat="1" ht="12" hidden="1" customHeight="1" x14ac:dyDescent="0.2">
      <c r="A675" s="63">
        <v>46</v>
      </c>
      <c r="B675" s="38">
        <v>10305</v>
      </c>
      <c r="C675" s="70"/>
      <c r="D675" s="39" t="s">
        <v>204</v>
      </c>
      <c r="E675" s="152">
        <v>0</v>
      </c>
      <c r="F675" s="133"/>
      <c r="G675" s="97"/>
    </row>
    <row r="676" spans="1:7" s="79" customFormat="1" ht="12" hidden="1" customHeight="1" x14ac:dyDescent="0.2">
      <c r="A676" s="63">
        <v>46</v>
      </c>
      <c r="B676" s="38">
        <v>10306</v>
      </c>
      <c r="C676" s="70"/>
      <c r="D676" s="39" t="s">
        <v>205</v>
      </c>
      <c r="E676" s="152">
        <v>0</v>
      </c>
      <c r="F676" s="133"/>
      <c r="G676" s="97"/>
    </row>
    <row r="677" spans="1:7" s="79" customFormat="1" ht="12" hidden="1" customHeight="1" x14ac:dyDescent="0.2">
      <c r="A677" s="63">
        <v>46</v>
      </c>
      <c r="B677" s="38">
        <v>10307</v>
      </c>
      <c r="C677" s="70"/>
      <c r="D677" s="39" t="s">
        <v>206</v>
      </c>
      <c r="E677" s="152">
        <v>0</v>
      </c>
      <c r="F677" s="133"/>
      <c r="G677" s="97"/>
    </row>
    <row r="678" spans="1:7" s="79" customFormat="1" ht="12" hidden="1" customHeight="1" x14ac:dyDescent="0.2">
      <c r="A678" s="63">
        <v>31</v>
      </c>
      <c r="B678" s="38">
        <v>10301</v>
      </c>
      <c r="C678" s="70"/>
      <c r="D678" s="39" t="s">
        <v>200</v>
      </c>
      <c r="E678" s="152">
        <v>0</v>
      </c>
      <c r="F678" s="133"/>
      <c r="G678" s="97"/>
    </row>
    <row r="679" spans="1:7" s="79" customFormat="1" ht="12" hidden="1" customHeight="1" x14ac:dyDescent="0.2">
      <c r="A679" s="63">
        <v>31</v>
      </c>
      <c r="B679" s="38">
        <v>10302</v>
      </c>
      <c r="C679" s="70"/>
      <c r="D679" s="39" t="s">
        <v>201</v>
      </c>
      <c r="E679" s="152">
        <v>0</v>
      </c>
      <c r="F679" s="133"/>
      <c r="G679" s="97"/>
    </row>
    <row r="680" spans="1:7" s="79" customFormat="1" ht="12" hidden="1" customHeight="1" x14ac:dyDescent="0.2">
      <c r="A680" s="63">
        <v>31</v>
      </c>
      <c r="B680" s="38">
        <v>10303</v>
      </c>
      <c r="C680" s="70"/>
      <c r="D680" s="39" t="s">
        <v>202</v>
      </c>
      <c r="E680" s="152">
        <v>0</v>
      </c>
      <c r="F680" s="133"/>
      <c r="G680" s="97"/>
    </row>
    <row r="681" spans="1:7" s="79" customFormat="1" ht="12" hidden="1" customHeight="1" x14ac:dyDescent="0.2">
      <c r="A681" s="63">
        <v>31</v>
      </c>
      <c r="B681" s="38">
        <v>10304</v>
      </c>
      <c r="C681" s="70"/>
      <c r="D681" s="39" t="s">
        <v>203</v>
      </c>
      <c r="E681" s="152">
        <v>0</v>
      </c>
      <c r="F681" s="133"/>
      <c r="G681" s="97"/>
    </row>
    <row r="682" spans="1:7" s="79" customFormat="1" ht="12" hidden="1" customHeight="1" x14ac:dyDescent="0.2">
      <c r="A682" s="63">
        <v>31</v>
      </c>
      <c r="B682" s="38">
        <v>10305</v>
      </c>
      <c r="C682" s="70"/>
      <c r="D682" s="39" t="s">
        <v>204</v>
      </c>
      <c r="E682" s="152">
        <v>0</v>
      </c>
      <c r="F682" s="133"/>
      <c r="G682" s="97"/>
    </row>
    <row r="683" spans="1:7" s="79" customFormat="1" ht="12" hidden="1" customHeight="1" x14ac:dyDescent="0.2">
      <c r="A683" s="63">
        <v>31</v>
      </c>
      <c r="B683" s="38">
        <v>10306</v>
      </c>
      <c r="C683" s="70"/>
      <c r="D683" s="39" t="s">
        <v>205</v>
      </c>
      <c r="E683" s="152">
        <v>0</v>
      </c>
      <c r="F683" s="133"/>
      <c r="G683" s="97"/>
    </row>
    <row r="684" spans="1:7" s="79" customFormat="1" ht="12" hidden="1" customHeight="1" x14ac:dyDescent="0.2">
      <c r="A684" s="63">
        <v>31</v>
      </c>
      <c r="B684" s="38">
        <v>10307</v>
      </c>
      <c r="C684" s="70"/>
      <c r="D684" s="39" t="s">
        <v>206</v>
      </c>
      <c r="E684" s="152">
        <v>0</v>
      </c>
      <c r="F684" s="133"/>
      <c r="G684" s="97"/>
    </row>
    <row r="685" spans="1:7" s="79" customFormat="1" ht="12" hidden="1" customHeight="1" x14ac:dyDescent="0.2">
      <c r="A685" s="63">
        <v>36</v>
      </c>
      <c r="B685" s="38">
        <v>10301</v>
      </c>
      <c r="C685" s="70"/>
      <c r="D685" s="39" t="s">
        <v>200</v>
      </c>
      <c r="E685" s="152">
        <v>0</v>
      </c>
      <c r="F685" s="133"/>
      <c r="G685" s="97"/>
    </row>
    <row r="686" spans="1:7" s="79" customFormat="1" ht="12" hidden="1" customHeight="1" x14ac:dyDescent="0.2">
      <c r="A686" s="63">
        <v>36</v>
      </c>
      <c r="B686" s="38">
        <v>10302</v>
      </c>
      <c r="C686" s="70"/>
      <c r="D686" s="39" t="s">
        <v>201</v>
      </c>
      <c r="E686" s="152">
        <v>0</v>
      </c>
      <c r="F686" s="133"/>
      <c r="G686" s="97"/>
    </row>
    <row r="687" spans="1:7" s="79" customFormat="1" ht="12" hidden="1" customHeight="1" x14ac:dyDescent="0.2">
      <c r="A687" s="63">
        <v>36</v>
      </c>
      <c r="B687" s="38">
        <v>10303</v>
      </c>
      <c r="C687" s="70"/>
      <c r="D687" s="39" t="s">
        <v>202</v>
      </c>
      <c r="E687" s="152">
        <v>0</v>
      </c>
      <c r="F687" s="133"/>
      <c r="G687" s="97"/>
    </row>
    <row r="688" spans="1:7" s="79" customFormat="1" ht="12" hidden="1" customHeight="1" x14ac:dyDescent="0.2">
      <c r="A688" s="63">
        <v>36</v>
      </c>
      <c r="B688" s="38">
        <v>10304</v>
      </c>
      <c r="C688" s="70"/>
      <c r="D688" s="39" t="s">
        <v>203</v>
      </c>
      <c r="E688" s="152">
        <v>0</v>
      </c>
      <c r="F688" s="133"/>
      <c r="G688" s="97"/>
    </row>
    <row r="689" spans="1:11" s="79" customFormat="1" ht="12" hidden="1" customHeight="1" x14ac:dyDescent="0.2">
      <c r="A689" s="63">
        <v>36</v>
      </c>
      <c r="B689" s="38">
        <v>10305</v>
      </c>
      <c r="C689" s="70"/>
      <c r="D689" s="39" t="s">
        <v>204</v>
      </c>
      <c r="E689" s="152">
        <v>0</v>
      </c>
      <c r="F689" s="133"/>
      <c r="G689" s="97"/>
    </row>
    <row r="690" spans="1:11" s="79" customFormat="1" ht="12" hidden="1" customHeight="1" x14ac:dyDescent="0.2">
      <c r="A690" s="63">
        <v>36</v>
      </c>
      <c r="B690" s="38">
        <v>10306</v>
      </c>
      <c r="C690" s="70"/>
      <c r="D690" s="39" t="s">
        <v>205</v>
      </c>
      <c r="E690" s="152">
        <v>0</v>
      </c>
      <c r="F690" s="133"/>
      <c r="G690" s="97"/>
    </row>
    <row r="691" spans="1:11" s="79" customFormat="1" ht="12" hidden="1" customHeight="1" x14ac:dyDescent="0.2">
      <c r="A691" s="63">
        <v>36</v>
      </c>
      <c r="B691" s="38">
        <v>10307</v>
      </c>
      <c r="C691" s="70"/>
      <c r="D691" s="39" t="s">
        <v>206</v>
      </c>
      <c r="E691" s="152">
        <v>0</v>
      </c>
      <c r="F691" s="133"/>
      <c r="G691" s="97"/>
    </row>
    <row r="692" spans="1:11" s="79" customFormat="1" ht="12" hidden="1" customHeight="1" x14ac:dyDescent="0.2">
      <c r="A692" s="63">
        <v>42</v>
      </c>
      <c r="B692" s="38">
        <v>10301</v>
      </c>
      <c r="C692" s="70"/>
      <c r="D692" s="39" t="s">
        <v>200</v>
      </c>
      <c r="E692" s="152">
        <v>0</v>
      </c>
      <c r="F692" s="133"/>
      <c r="G692" s="97"/>
    </row>
    <row r="693" spans="1:11" s="79" customFormat="1" ht="12" hidden="1" customHeight="1" x14ac:dyDescent="0.2">
      <c r="A693" s="63">
        <v>42</v>
      </c>
      <c r="B693" s="38">
        <v>10302</v>
      </c>
      <c r="C693" s="70"/>
      <c r="D693" s="39" t="s">
        <v>201</v>
      </c>
      <c r="E693" s="152">
        <v>0</v>
      </c>
      <c r="F693" s="133"/>
      <c r="G693" s="97"/>
    </row>
    <row r="694" spans="1:11" s="79" customFormat="1" ht="12" hidden="1" customHeight="1" x14ac:dyDescent="0.2">
      <c r="A694" s="63">
        <v>42</v>
      </c>
      <c r="B694" s="38">
        <v>10303</v>
      </c>
      <c r="C694" s="70"/>
      <c r="D694" s="39" t="s">
        <v>202</v>
      </c>
      <c r="E694" s="152">
        <v>0</v>
      </c>
      <c r="F694" s="133"/>
      <c r="G694" s="97"/>
    </row>
    <row r="695" spans="1:11" s="79" customFormat="1" ht="12" hidden="1" customHeight="1" x14ac:dyDescent="0.2">
      <c r="A695" s="63">
        <v>42</v>
      </c>
      <c r="B695" s="38">
        <v>10304</v>
      </c>
      <c r="C695" s="70"/>
      <c r="D695" s="39" t="s">
        <v>203</v>
      </c>
      <c r="E695" s="152">
        <v>0</v>
      </c>
      <c r="F695" s="133"/>
      <c r="G695" s="97"/>
    </row>
    <row r="696" spans="1:11" s="79" customFormat="1" ht="12" hidden="1" customHeight="1" x14ac:dyDescent="0.2">
      <c r="A696" s="63">
        <v>42</v>
      </c>
      <c r="B696" s="38">
        <v>10305</v>
      </c>
      <c r="C696" s="70"/>
      <c r="D696" s="39" t="s">
        <v>204</v>
      </c>
      <c r="E696" s="152">
        <v>0</v>
      </c>
      <c r="F696" s="133"/>
      <c r="G696" s="97"/>
    </row>
    <row r="697" spans="1:11" s="79" customFormat="1" ht="12" hidden="1" customHeight="1" x14ac:dyDescent="0.2">
      <c r="A697" s="63">
        <v>42</v>
      </c>
      <c r="B697" s="38">
        <v>10306</v>
      </c>
      <c r="C697" s="70"/>
      <c r="D697" s="39" t="s">
        <v>205</v>
      </c>
      <c r="E697" s="152">
        <v>0</v>
      </c>
      <c r="F697" s="133"/>
      <c r="G697" s="97"/>
    </row>
    <row r="698" spans="1:11" s="79" customFormat="1" ht="12" hidden="1" customHeight="1" x14ac:dyDescent="0.2">
      <c r="A698" s="63">
        <v>42</v>
      </c>
      <c r="B698" s="38">
        <v>10307</v>
      </c>
      <c r="C698" s="70"/>
      <c r="D698" s="39" t="s">
        <v>206</v>
      </c>
      <c r="E698" s="152">
        <v>0</v>
      </c>
      <c r="F698" s="133"/>
      <c r="G698" s="97"/>
    </row>
    <row r="699" spans="1:11" ht="12" hidden="1" customHeight="1" x14ac:dyDescent="0.2">
      <c r="A699" s="63">
        <v>52</v>
      </c>
      <c r="B699" s="38">
        <v>10302</v>
      </c>
      <c r="C699" s="70"/>
      <c r="D699" s="39" t="s">
        <v>201</v>
      </c>
      <c r="E699" s="152">
        <v>0</v>
      </c>
    </row>
    <row r="700" spans="1:11" ht="12" hidden="1" customHeight="1" x14ac:dyDescent="0.2">
      <c r="A700" s="63">
        <v>54</v>
      </c>
      <c r="B700" s="38">
        <v>10303</v>
      </c>
      <c r="C700" s="70"/>
      <c r="D700" s="39" t="s">
        <v>202</v>
      </c>
      <c r="E700" s="152">
        <v>0</v>
      </c>
    </row>
    <row r="701" spans="1:11" ht="12" hidden="1" customHeight="1" x14ac:dyDescent="0.2">
      <c r="A701" s="63">
        <v>58</v>
      </c>
      <c r="B701" s="38">
        <v>10302</v>
      </c>
      <c r="C701" s="70"/>
      <c r="D701" s="39" t="s">
        <v>201</v>
      </c>
      <c r="E701" s="152">
        <v>0</v>
      </c>
    </row>
    <row r="702" spans="1:11" s="75" customFormat="1" ht="12" hidden="1" customHeight="1" x14ac:dyDescent="0.2">
      <c r="A702" s="63">
        <v>58</v>
      </c>
      <c r="B702" s="38">
        <v>10303</v>
      </c>
      <c r="C702" s="70"/>
      <c r="D702" s="39" t="s">
        <v>202</v>
      </c>
      <c r="E702" s="152">
        <v>0</v>
      </c>
      <c r="F702" s="130"/>
      <c r="H702" s="21"/>
      <c r="I702" s="21"/>
      <c r="J702" s="21"/>
      <c r="K702" s="21"/>
    </row>
    <row r="703" spans="1:11" s="75" customFormat="1" ht="12" hidden="1" customHeight="1" x14ac:dyDescent="0.2">
      <c r="A703" s="63">
        <v>59</v>
      </c>
      <c r="B703" s="38">
        <v>10302</v>
      </c>
      <c r="C703" s="70"/>
      <c r="D703" s="39" t="s">
        <v>201</v>
      </c>
      <c r="E703" s="152">
        <v>0</v>
      </c>
      <c r="F703" s="130"/>
      <c r="H703" s="21"/>
      <c r="I703" s="21"/>
      <c r="J703" s="21"/>
      <c r="K703" s="21"/>
    </row>
    <row r="704" spans="1:11" s="75" customFormat="1" ht="12" customHeight="1" x14ac:dyDescent="0.2">
      <c r="A704" s="63"/>
      <c r="B704" s="38" t="s">
        <v>106</v>
      </c>
      <c r="C704" s="70"/>
      <c r="D704" s="39"/>
      <c r="E704" s="177"/>
      <c r="F704" s="136"/>
      <c r="H704" s="21"/>
      <c r="I704" s="21"/>
      <c r="J704" s="21"/>
      <c r="K704" s="21"/>
    </row>
    <row r="705" spans="1:11" s="75" customFormat="1" ht="12" customHeight="1" x14ac:dyDescent="0.2">
      <c r="A705" s="541" t="s">
        <v>240</v>
      </c>
      <c r="B705" s="543"/>
      <c r="C705" s="68"/>
      <c r="D705" s="43" t="s">
        <v>207</v>
      </c>
      <c r="E705" s="178">
        <f>SUM(E706:E815)</f>
        <v>458557393</v>
      </c>
      <c r="F705" s="130"/>
      <c r="H705" s="21"/>
      <c r="I705" s="21"/>
      <c r="J705" s="21"/>
      <c r="K705" s="21"/>
    </row>
    <row r="706" spans="1:11" s="75" customFormat="1" ht="12" hidden="1" customHeight="1" x14ac:dyDescent="0.2">
      <c r="A706" s="63"/>
      <c r="B706" s="38">
        <v>10401</v>
      </c>
      <c r="C706" s="70"/>
      <c r="D706" s="39" t="s">
        <v>208</v>
      </c>
      <c r="E706" s="152">
        <f>'Gastos 630'!F100+'Gastos 630'!F109</f>
        <v>0</v>
      </c>
      <c r="F706" s="130"/>
      <c r="G706" s="75">
        <f>+E706+'Gastos 631- SIPP'!C50</f>
        <v>280000000</v>
      </c>
      <c r="H706" s="21"/>
      <c r="I706" s="21"/>
      <c r="J706" s="21"/>
      <c r="K706" s="21"/>
    </row>
    <row r="707" spans="1:11" s="75" customFormat="1" ht="12" hidden="1" customHeight="1" x14ac:dyDescent="0.2">
      <c r="A707" s="63"/>
      <c r="B707" s="38">
        <v>10402</v>
      </c>
      <c r="C707" s="70"/>
      <c r="D707" s="39" t="s">
        <v>209</v>
      </c>
      <c r="E707" s="152" t="s">
        <v>423</v>
      </c>
      <c r="F707" s="130"/>
      <c r="H707" s="21"/>
      <c r="I707" s="21"/>
      <c r="J707" s="21"/>
      <c r="K707" s="21"/>
    </row>
    <row r="708" spans="1:11" s="75" customFormat="1" ht="12" customHeight="1" x14ac:dyDescent="0.2">
      <c r="A708" s="63"/>
      <c r="B708" s="38">
        <v>10402</v>
      </c>
      <c r="C708" s="70"/>
      <c r="D708" s="39" t="s">
        <v>209</v>
      </c>
      <c r="E708" s="152">
        <f>+'Gastos 630'!F101</f>
        <v>13000000</v>
      </c>
      <c r="F708" s="130"/>
      <c r="H708" s="21"/>
      <c r="I708" s="21"/>
      <c r="J708" s="21"/>
      <c r="K708" s="21"/>
    </row>
    <row r="709" spans="1:11" s="75" customFormat="1" ht="12" customHeight="1" x14ac:dyDescent="0.2">
      <c r="A709" s="63"/>
      <c r="B709" s="38">
        <v>10403</v>
      </c>
      <c r="C709" s="70"/>
      <c r="D709" s="39" t="s">
        <v>210</v>
      </c>
      <c r="E709" s="152">
        <f>'Gastos 630'!F102+'Gastos 630'!F110+'Gastos 630'!F106+'Gastos 630'!F115+'Gastos 630'!F118</f>
        <v>45064000</v>
      </c>
      <c r="F709" s="130"/>
      <c r="H709" s="21"/>
      <c r="I709" s="21"/>
      <c r="J709" s="21"/>
      <c r="K709" s="21"/>
    </row>
    <row r="710" spans="1:11" s="75" customFormat="1" ht="12" customHeight="1" x14ac:dyDescent="0.2">
      <c r="A710" s="63"/>
      <c r="B710" s="38">
        <v>10404</v>
      </c>
      <c r="C710" s="70"/>
      <c r="D710" s="39" t="s">
        <v>127</v>
      </c>
      <c r="E710" s="152">
        <f>+'Gastos 630'!F107+'Gastos 630'!F116+'Gastos 630'!F119</f>
        <v>273055440</v>
      </c>
      <c r="F710" s="130"/>
      <c r="H710" s="434"/>
      <c r="I710" s="21"/>
      <c r="J710" s="21"/>
      <c r="K710" s="21"/>
    </row>
    <row r="711" spans="1:11" s="75" customFormat="1" ht="12" customHeight="1" x14ac:dyDescent="0.2">
      <c r="A711" s="63"/>
      <c r="B711" s="38">
        <v>10405</v>
      </c>
      <c r="C711" s="70"/>
      <c r="D711" s="39" t="s">
        <v>128</v>
      </c>
      <c r="E711" s="152">
        <f>+'Gastos 630'!F111+'Gastos 630'!F120</f>
        <v>5600000</v>
      </c>
      <c r="F711" s="130"/>
      <c r="H711" s="21"/>
      <c r="I711" s="21"/>
      <c r="J711" s="21"/>
      <c r="K711" s="21"/>
    </row>
    <row r="712" spans="1:11" s="75" customFormat="1" ht="12" customHeight="1" x14ac:dyDescent="0.2">
      <c r="A712" s="63"/>
      <c r="B712" s="38">
        <v>10406</v>
      </c>
      <c r="C712" s="70"/>
      <c r="D712" s="39" t="s">
        <v>129</v>
      </c>
      <c r="E712" s="152">
        <f>'Gastos 630'!F103+'Gastos 630'!F112+'Gastos 630'!F105</f>
        <v>65117953</v>
      </c>
      <c r="F712" s="130"/>
      <c r="H712" s="21"/>
      <c r="I712" s="21"/>
      <c r="J712" s="21"/>
      <c r="K712" s="21"/>
    </row>
    <row r="713" spans="1:11" s="75" customFormat="1" ht="12" customHeight="1" x14ac:dyDescent="0.2">
      <c r="A713" s="63"/>
      <c r="B713" s="38">
        <v>10499</v>
      </c>
      <c r="C713" s="70"/>
      <c r="D713" s="39" t="s">
        <v>130</v>
      </c>
      <c r="E713" s="152">
        <f>'Gastos 630'!F113+'Gastos 630'!F117+'Gastos 630'!F108+'Gastos 630'!F104+'Gastos 630'!F121</f>
        <v>56720000</v>
      </c>
      <c r="F713" s="130"/>
      <c r="H713" s="21"/>
      <c r="I713" s="21"/>
      <c r="J713" s="21"/>
      <c r="K713" s="21"/>
    </row>
    <row r="714" spans="1:11" s="75" customFormat="1" ht="12" hidden="1" customHeight="1" x14ac:dyDescent="0.2">
      <c r="A714" s="63">
        <v>18</v>
      </c>
      <c r="B714" s="38">
        <v>10401</v>
      </c>
      <c r="C714" s="70"/>
      <c r="D714" s="39" t="s">
        <v>208</v>
      </c>
      <c r="E714" s="152">
        <v>0</v>
      </c>
      <c r="F714" s="130"/>
      <c r="H714" s="21"/>
      <c r="I714" s="21"/>
      <c r="J714" s="21"/>
      <c r="K714" s="21"/>
    </row>
    <row r="715" spans="1:11" s="75" customFormat="1" ht="12" hidden="1" customHeight="1" x14ac:dyDescent="0.2">
      <c r="A715" s="63">
        <v>18</v>
      </c>
      <c r="B715" s="38">
        <v>10402</v>
      </c>
      <c r="C715" s="70"/>
      <c r="D715" s="39" t="s">
        <v>209</v>
      </c>
      <c r="E715" s="152">
        <v>0</v>
      </c>
      <c r="F715" s="130"/>
      <c r="H715" s="21"/>
      <c r="I715" s="21"/>
      <c r="J715" s="21"/>
      <c r="K715" s="21"/>
    </row>
    <row r="716" spans="1:11" s="75" customFormat="1" ht="12" hidden="1" customHeight="1" x14ac:dyDescent="0.2">
      <c r="A716" s="63">
        <v>18</v>
      </c>
      <c r="B716" s="38">
        <v>10403</v>
      </c>
      <c r="C716" s="70"/>
      <c r="D716" s="39" t="s">
        <v>210</v>
      </c>
      <c r="E716" s="152">
        <v>0</v>
      </c>
      <c r="F716" s="130"/>
      <c r="H716" s="21"/>
      <c r="I716" s="21"/>
      <c r="J716" s="21"/>
      <c r="K716" s="21"/>
    </row>
    <row r="717" spans="1:11" s="75" customFormat="1" ht="12" hidden="1" customHeight="1" x14ac:dyDescent="0.2">
      <c r="A717" s="63">
        <v>18</v>
      </c>
      <c r="B717" s="38">
        <v>10404</v>
      </c>
      <c r="C717" s="70"/>
      <c r="D717" s="39" t="s">
        <v>127</v>
      </c>
      <c r="E717" s="152">
        <v>0</v>
      </c>
      <c r="F717" s="130"/>
      <c r="H717" s="21"/>
      <c r="I717" s="21"/>
      <c r="J717" s="21"/>
      <c r="K717" s="21"/>
    </row>
    <row r="718" spans="1:11" s="75" customFormat="1" ht="12" hidden="1" customHeight="1" x14ac:dyDescent="0.2">
      <c r="A718" s="63">
        <v>18</v>
      </c>
      <c r="B718" s="38">
        <v>10405</v>
      </c>
      <c r="C718" s="70"/>
      <c r="D718" s="39" t="s">
        <v>128</v>
      </c>
      <c r="E718" s="152">
        <v>0</v>
      </c>
      <c r="F718" s="130"/>
      <c r="H718" s="21"/>
      <c r="I718" s="21"/>
      <c r="J718" s="21"/>
      <c r="K718" s="21"/>
    </row>
    <row r="719" spans="1:11" ht="12" hidden="1" customHeight="1" x14ac:dyDescent="0.2">
      <c r="A719" s="63">
        <v>18</v>
      </c>
      <c r="B719" s="38">
        <v>10406</v>
      </c>
      <c r="C719" s="70"/>
      <c r="D719" s="39" t="s">
        <v>129</v>
      </c>
      <c r="E719" s="152">
        <v>0</v>
      </c>
    </row>
    <row r="720" spans="1:11" ht="12" hidden="1" customHeight="1" x14ac:dyDescent="0.2">
      <c r="A720" s="63">
        <v>18</v>
      </c>
      <c r="B720" s="38">
        <v>10499</v>
      </c>
      <c r="C720" s="70"/>
      <c r="D720" s="39" t="s">
        <v>130</v>
      </c>
      <c r="E720" s="152">
        <v>0</v>
      </c>
    </row>
    <row r="721" spans="1:11" ht="12" hidden="1" customHeight="1" x14ac:dyDescent="0.2">
      <c r="A721" s="63">
        <v>19</v>
      </c>
      <c r="B721" s="38">
        <v>10401</v>
      </c>
      <c r="C721" s="70"/>
      <c r="D721" s="39" t="s">
        <v>208</v>
      </c>
      <c r="E721" s="152">
        <v>0</v>
      </c>
    </row>
    <row r="722" spans="1:11" ht="12" hidden="1" customHeight="1" x14ac:dyDescent="0.2">
      <c r="A722" s="63">
        <v>19</v>
      </c>
      <c r="B722" s="38">
        <v>10402</v>
      </c>
      <c r="C722" s="70"/>
      <c r="D722" s="39" t="s">
        <v>209</v>
      </c>
      <c r="E722" s="152">
        <v>0</v>
      </c>
    </row>
    <row r="723" spans="1:11" ht="12" hidden="1" customHeight="1" x14ac:dyDescent="0.2">
      <c r="A723" s="63">
        <v>19</v>
      </c>
      <c r="B723" s="38">
        <v>10403</v>
      </c>
      <c r="C723" s="70"/>
      <c r="D723" s="39" t="s">
        <v>210</v>
      </c>
      <c r="E723" s="152">
        <v>0</v>
      </c>
    </row>
    <row r="724" spans="1:11" ht="12" hidden="1" customHeight="1" x14ac:dyDescent="0.2">
      <c r="A724" s="63">
        <v>19</v>
      </c>
      <c r="B724" s="38">
        <v>10404</v>
      </c>
      <c r="C724" s="70"/>
      <c r="D724" s="39" t="s">
        <v>127</v>
      </c>
      <c r="E724" s="152">
        <v>0</v>
      </c>
    </row>
    <row r="725" spans="1:11" s="155" customFormat="1" ht="12" hidden="1" customHeight="1" x14ac:dyDescent="0.2">
      <c r="A725" s="148">
        <v>19</v>
      </c>
      <c r="B725" s="285">
        <v>10405</v>
      </c>
      <c r="C725" s="150"/>
      <c r="D725" s="151" t="s">
        <v>128</v>
      </c>
      <c r="E725" s="152">
        <v>0</v>
      </c>
      <c r="F725" s="153"/>
      <c r="G725" s="154"/>
    </row>
    <row r="726" spans="1:11" ht="12" hidden="1" customHeight="1" x14ac:dyDescent="0.2">
      <c r="A726" s="63">
        <v>19</v>
      </c>
      <c r="B726" s="38">
        <v>10406</v>
      </c>
      <c r="C726" s="70"/>
      <c r="D726" s="39" t="s">
        <v>129</v>
      </c>
      <c r="E726" s="152">
        <v>0</v>
      </c>
    </row>
    <row r="727" spans="1:11" ht="12" hidden="1" customHeight="1" x14ac:dyDescent="0.2">
      <c r="A727" s="63">
        <v>20</v>
      </c>
      <c r="B727" s="38">
        <v>10401</v>
      </c>
      <c r="C727" s="70"/>
      <c r="D727" s="39" t="s">
        <v>130</v>
      </c>
      <c r="E727" s="152">
        <v>0</v>
      </c>
    </row>
    <row r="728" spans="1:11" ht="12" hidden="1" customHeight="1" x14ac:dyDescent="0.2">
      <c r="A728" s="63">
        <v>20</v>
      </c>
      <c r="B728" s="38">
        <v>10402</v>
      </c>
      <c r="C728" s="70"/>
      <c r="D728" s="39" t="s">
        <v>130</v>
      </c>
      <c r="E728" s="152">
        <v>0</v>
      </c>
    </row>
    <row r="729" spans="1:11" ht="12" hidden="1" customHeight="1" x14ac:dyDescent="0.2">
      <c r="A729" s="63">
        <v>20</v>
      </c>
      <c r="B729" s="38">
        <v>10403</v>
      </c>
      <c r="C729" s="70"/>
      <c r="D729" s="39" t="s">
        <v>210</v>
      </c>
      <c r="E729" s="152">
        <v>0</v>
      </c>
    </row>
    <row r="730" spans="1:11" ht="12" hidden="1" customHeight="1" x14ac:dyDescent="0.2">
      <c r="A730" s="63">
        <v>20</v>
      </c>
      <c r="B730" s="38">
        <v>10404</v>
      </c>
      <c r="C730" s="70"/>
      <c r="D730" s="39" t="s">
        <v>127</v>
      </c>
      <c r="E730" s="152">
        <v>0</v>
      </c>
    </row>
    <row r="731" spans="1:11" ht="12" hidden="1" customHeight="1" x14ac:dyDescent="0.2">
      <c r="A731" s="63">
        <v>20</v>
      </c>
      <c r="B731" s="38">
        <v>10405</v>
      </c>
      <c r="C731" s="70"/>
      <c r="D731" s="39" t="s">
        <v>128</v>
      </c>
      <c r="E731" s="152">
        <v>0</v>
      </c>
    </row>
    <row r="732" spans="1:11" ht="12" hidden="1" customHeight="1" x14ac:dyDescent="0.2">
      <c r="A732" s="63">
        <v>20</v>
      </c>
      <c r="B732" s="38">
        <v>10406</v>
      </c>
      <c r="C732" s="70"/>
      <c r="D732" s="39" t="s">
        <v>129</v>
      </c>
      <c r="E732" s="152">
        <v>0</v>
      </c>
    </row>
    <row r="733" spans="1:11" ht="12" hidden="1" customHeight="1" x14ac:dyDescent="0.2">
      <c r="A733" s="63">
        <v>20</v>
      </c>
      <c r="B733" s="38">
        <v>10499</v>
      </c>
      <c r="C733" s="70"/>
      <c r="D733" s="39" t="s">
        <v>130</v>
      </c>
      <c r="E733" s="152">
        <v>0</v>
      </c>
    </row>
    <row r="734" spans="1:11" ht="12" hidden="1" customHeight="1" x14ac:dyDescent="0.2">
      <c r="A734" s="63">
        <v>21</v>
      </c>
      <c r="B734" s="38">
        <v>10401</v>
      </c>
      <c r="C734" s="70"/>
      <c r="D734" s="39" t="s">
        <v>208</v>
      </c>
      <c r="E734" s="152">
        <v>0</v>
      </c>
    </row>
    <row r="735" spans="1:11" s="130" customFormat="1" ht="12" hidden="1" customHeight="1" x14ac:dyDescent="0.2">
      <c r="A735" s="63">
        <v>21</v>
      </c>
      <c r="B735" s="38">
        <v>10402</v>
      </c>
      <c r="C735" s="70"/>
      <c r="D735" s="39" t="s">
        <v>209</v>
      </c>
      <c r="E735" s="152">
        <v>0</v>
      </c>
      <c r="G735" s="75"/>
      <c r="H735" s="21"/>
      <c r="I735" s="21"/>
      <c r="J735" s="21"/>
      <c r="K735" s="21"/>
    </row>
    <row r="736" spans="1:11" s="130" customFormat="1" ht="12" hidden="1" customHeight="1" x14ac:dyDescent="0.2">
      <c r="A736" s="63">
        <v>21</v>
      </c>
      <c r="B736" s="38">
        <v>10403</v>
      </c>
      <c r="C736" s="70"/>
      <c r="D736" s="39" t="s">
        <v>210</v>
      </c>
      <c r="E736" s="152">
        <v>0</v>
      </c>
      <c r="G736" s="75"/>
      <c r="H736" s="21"/>
      <c r="I736" s="21"/>
      <c r="J736" s="21"/>
      <c r="K736" s="21"/>
    </row>
    <row r="737" spans="1:11" s="130" customFormat="1" ht="12" hidden="1" customHeight="1" x14ac:dyDescent="0.2">
      <c r="A737" s="63">
        <v>21</v>
      </c>
      <c r="B737" s="38">
        <v>10404</v>
      </c>
      <c r="C737" s="70"/>
      <c r="D737" s="39" t="s">
        <v>127</v>
      </c>
      <c r="E737" s="152">
        <v>0</v>
      </c>
      <c r="G737" s="75"/>
      <c r="H737" s="21"/>
      <c r="I737" s="21"/>
      <c r="J737" s="21"/>
      <c r="K737" s="21"/>
    </row>
    <row r="738" spans="1:11" s="130" customFormat="1" ht="12" hidden="1" customHeight="1" x14ac:dyDescent="0.2">
      <c r="A738" s="63">
        <v>21</v>
      </c>
      <c r="B738" s="38">
        <v>10405</v>
      </c>
      <c r="C738" s="70"/>
      <c r="D738" s="39" t="s">
        <v>128</v>
      </c>
      <c r="E738" s="152">
        <v>0</v>
      </c>
      <c r="G738" s="75"/>
      <c r="H738" s="21"/>
      <c r="I738" s="21"/>
      <c r="J738" s="21"/>
      <c r="K738" s="21"/>
    </row>
    <row r="739" spans="1:11" s="130" customFormat="1" ht="12" hidden="1" customHeight="1" x14ac:dyDescent="0.2">
      <c r="A739" s="63">
        <v>21</v>
      </c>
      <c r="B739" s="38">
        <v>10406</v>
      </c>
      <c r="C739" s="70"/>
      <c r="D739" s="39" t="s">
        <v>129</v>
      </c>
      <c r="E739" s="152">
        <v>0</v>
      </c>
      <c r="G739" s="75"/>
      <c r="H739" s="21"/>
      <c r="I739" s="21"/>
      <c r="J739" s="21"/>
      <c r="K739" s="21"/>
    </row>
    <row r="740" spans="1:11" s="130" customFormat="1" ht="12" hidden="1" customHeight="1" x14ac:dyDescent="0.2">
      <c r="A740" s="63">
        <v>21</v>
      </c>
      <c r="B740" s="38">
        <v>10499</v>
      </c>
      <c r="C740" s="70"/>
      <c r="D740" s="39" t="s">
        <v>130</v>
      </c>
      <c r="E740" s="152">
        <v>0</v>
      </c>
      <c r="G740" s="75"/>
      <c r="H740" s="21"/>
      <c r="I740" s="21"/>
      <c r="J740" s="21"/>
      <c r="K740" s="21"/>
    </row>
    <row r="741" spans="1:11" s="130" customFormat="1" ht="12" hidden="1" customHeight="1" x14ac:dyDescent="0.2">
      <c r="A741" s="63">
        <v>22</v>
      </c>
      <c r="B741" s="38">
        <v>10401</v>
      </c>
      <c r="C741" s="70"/>
      <c r="D741" s="39" t="s">
        <v>208</v>
      </c>
      <c r="E741" s="152">
        <v>0</v>
      </c>
      <c r="G741" s="75"/>
      <c r="H741" s="21"/>
      <c r="I741" s="21"/>
      <c r="J741" s="21"/>
      <c r="K741" s="21"/>
    </row>
    <row r="742" spans="1:11" s="130" customFormat="1" ht="12" hidden="1" customHeight="1" x14ac:dyDescent="0.2">
      <c r="A742" s="63">
        <v>22</v>
      </c>
      <c r="B742" s="38">
        <v>10402</v>
      </c>
      <c r="C742" s="70"/>
      <c r="D742" s="39" t="s">
        <v>209</v>
      </c>
      <c r="E742" s="152">
        <v>0</v>
      </c>
      <c r="G742" s="75"/>
      <c r="H742" s="21"/>
      <c r="I742" s="21"/>
      <c r="J742" s="21"/>
      <c r="K742" s="21"/>
    </row>
    <row r="743" spans="1:11" s="130" customFormat="1" ht="12" hidden="1" customHeight="1" x14ac:dyDescent="0.2">
      <c r="A743" s="63">
        <v>22</v>
      </c>
      <c r="B743" s="38">
        <v>10403</v>
      </c>
      <c r="C743" s="70"/>
      <c r="D743" s="39" t="s">
        <v>210</v>
      </c>
      <c r="E743" s="152">
        <v>0</v>
      </c>
      <c r="G743" s="75"/>
      <c r="H743" s="21"/>
      <c r="I743" s="21"/>
      <c r="J743" s="21"/>
      <c r="K743" s="21"/>
    </row>
    <row r="744" spans="1:11" s="130" customFormat="1" ht="12" hidden="1" customHeight="1" x14ac:dyDescent="0.2">
      <c r="A744" s="63">
        <v>22</v>
      </c>
      <c r="B744" s="38">
        <v>10404</v>
      </c>
      <c r="C744" s="70"/>
      <c r="D744" s="39" t="s">
        <v>127</v>
      </c>
      <c r="E744" s="152">
        <v>0</v>
      </c>
      <c r="G744" s="75"/>
      <c r="H744" s="21"/>
      <c r="I744" s="21"/>
      <c r="J744" s="21"/>
      <c r="K744" s="21"/>
    </row>
    <row r="745" spans="1:11" s="130" customFormat="1" ht="12" hidden="1" customHeight="1" x14ac:dyDescent="0.2">
      <c r="A745" s="63">
        <v>22</v>
      </c>
      <c r="B745" s="38">
        <v>10405</v>
      </c>
      <c r="C745" s="70"/>
      <c r="D745" s="39" t="s">
        <v>128</v>
      </c>
      <c r="E745" s="152">
        <v>0</v>
      </c>
      <c r="G745" s="75"/>
      <c r="H745" s="21"/>
      <c r="I745" s="21"/>
      <c r="J745" s="21"/>
      <c r="K745" s="21"/>
    </row>
    <row r="746" spans="1:11" s="130" customFormat="1" ht="12" hidden="1" customHeight="1" x14ac:dyDescent="0.2">
      <c r="A746" s="63">
        <v>22</v>
      </c>
      <c r="B746" s="38">
        <v>10406</v>
      </c>
      <c r="C746" s="70"/>
      <c r="D746" s="39" t="s">
        <v>129</v>
      </c>
      <c r="E746" s="152">
        <v>0</v>
      </c>
      <c r="G746" s="75"/>
      <c r="H746" s="21"/>
      <c r="I746" s="21"/>
      <c r="J746" s="21"/>
      <c r="K746" s="21"/>
    </row>
    <row r="747" spans="1:11" s="130" customFormat="1" ht="12" hidden="1" customHeight="1" x14ac:dyDescent="0.2">
      <c r="A747" s="63">
        <v>22</v>
      </c>
      <c r="B747" s="38">
        <v>10499</v>
      </c>
      <c r="C747" s="70"/>
      <c r="D747" s="39" t="s">
        <v>130</v>
      </c>
      <c r="E747" s="152">
        <v>0</v>
      </c>
      <c r="G747" s="75"/>
      <c r="H747" s="21"/>
      <c r="I747" s="21"/>
      <c r="J747" s="21"/>
      <c r="K747" s="21"/>
    </row>
    <row r="748" spans="1:11" s="130" customFormat="1" ht="12" hidden="1" customHeight="1" x14ac:dyDescent="0.2">
      <c r="A748" s="63">
        <v>23</v>
      </c>
      <c r="B748" s="38">
        <v>10401</v>
      </c>
      <c r="C748" s="70"/>
      <c r="D748" s="39" t="s">
        <v>208</v>
      </c>
      <c r="E748" s="152">
        <v>0</v>
      </c>
      <c r="G748" s="75"/>
      <c r="H748" s="21"/>
      <c r="I748" s="21"/>
      <c r="J748" s="21"/>
      <c r="K748" s="21"/>
    </row>
    <row r="749" spans="1:11" s="130" customFormat="1" ht="12" hidden="1" customHeight="1" x14ac:dyDescent="0.2">
      <c r="A749" s="63">
        <v>23</v>
      </c>
      <c r="B749" s="38">
        <v>10402</v>
      </c>
      <c r="C749" s="70"/>
      <c r="D749" s="39" t="s">
        <v>209</v>
      </c>
      <c r="E749" s="152">
        <v>0</v>
      </c>
      <c r="G749" s="75"/>
      <c r="H749" s="21"/>
      <c r="I749" s="21"/>
      <c r="J749" s="21"/>
      <c r="K749" s="21"/>
    </row>
    <row r="750" spans="1:11" s="130" customFormat="1" ht="12" hidden="1" customHeight="1" x14ac:dyDescent="0.2">
      <c r="A750" s="63">
        <v>23</v>
      </c>
      <c r="B750" s="38">
        <v>10403</v>
      </c>
      <c r="C750" s="70"/>
      <c r="D750" s="39" t="s">
        <v>210</v>
      </c>
      <c r="E750" s="152">
        <v>0</v>
      </c>
      <c r="G750" s="75"/>
      <c r="H750" s="21"/>
      <c r="I750" s="21"/>
      <c r="J750" s="21"/>
      <c r="K750" s="21"/>
    </row>
    <row r="751" spans="1:11" s="130" customFormat="1" ht="12" hidden="1" customHeight="1" x14ac:dyDescent="0.2">
      <c r="A751" s="63">
        <v>23</v>
      </c>
      <c r="B751" s="38">
        <v>10404</v>
      </c>
      <c r="C751" s="70"/>
      <c r="D751" s="39" t="s">
        <v>127</v>
      </c>
      <c r="E751" s="152">
        <v>0</v>
      </c>
      <c r="G751" s="75"/>
      <c r="H751" s="21"/>
      <c r="I751" s="21"/>
      <c r="J751" s="21"/>
      <c r="K751" s="21"/>
    </row>
    <row r="752" spans="1:11" s="130" customFormat="1" ht="12" hidden="1" customHeight="1" x14ac:dyDescent="0.2">
      <c r="A752" s="63">
        <v>23</v>
      </c>
      <c r="B752" s="38">
        <v>10405</v>
      </c>
      <c r="C752" s="70"/>
      <c r="D752" s="39" t="s">
        <v>128</v>
      </c>
      <c r="E752" s="152">
        <v>0</v>
      </c>
      <c r="G752" s="75"/>
      <c r="H752" s="21"/>
      <c r="I752" s="21"/>
      <c r="J752" s="21"/>
      <c r="K752" s="21"/>
    </row>
    <row r="753" spans="1:11" s="130" customFormat="1" ht="12" hidden="1" customHeight="1" x14ac:dyDescent="0.2">
      <c r="A753" s="63">
        <v>23</v>
      </c>
      <c r="B753" s="38">
        <v>10406</v>
      </c>
      <c r="C753" s="70"/>
      <c r="D753" s="39" t="s">
        <v>129</v>
      </c>
      <c r="E753" s="152">
        <v>0</v>
      </c>
      <c r="G753" s="75"/>
      <c r="H753" s="21"/>
      <c r="I753" s="21"/>
      <c r="J753" s="21"/>
      <c r="K753" s="21"/>
    </row>
    <row r="754" spans="1:11" s="130" customFormat="1" ht="12" hidden="1" customHeight="1" x14ac:dyDescent="0.2">
      <c r="A754" s="63">
        <v>23</v>
      </c>
      <c r="B754" s="38">
        <v>10499</v>
      </c>
      <c r="C754" s="70"/>
      <c r="D754" s="39" t="s">
        <v>130</v>
      </c>
      <c r="E754" s="152">
        <v>0</v>
      </c>
      <c r="G754" s="75"/>
      <c r="H754" s="21"/>
      <c r="I754" s="21"/>
      <c r="J754" s="21"/>
      <c r="K754" s="21"/>
    </row>
    <row r="755" spans="1:11" s="130" customFormat="1" ht="12" hidden="1" customHeight="1" x14ac:dyDescent="0.2">
      <c r="A755" s="63">
        <v>24</v>
      </c>
      <c r="B755" s="38">
        <v>10401</v>
      </c>
      <c r="C755" s="70"/>
      <c r="D755" s="39" t="s">
        <v>208</v>
      </c>
      <c r="E755" s="152">
        <v>0</v>
      </c>
      <c r="G755" s="75"/>
      <c r="H755" s="21"/>
      <c r="I755" s="21"/>
      <c r="J755" s="21"/>
      <c r="K755" s="21"/>
    </row>
    <row r="756" spans="1:11" s="130" customFormat="1" ht="12" hidden="1" customHeight="1" x14ac:dyDescent="0.2">
      <c r="A756" s="63">
        <v>24</v>
      </c>
      <c r="B756" s="38">
        <v>10402</v>
      </c>
      <c r="C756" s="70"/>
      <c r="D756" s="39" t="s">
        <v>209</v>
      </c>
      <c r="E756" s="152">
        <v>0</v>
      </c>
      <c r="G756" s="75"/>
      <c r="H756" s="21"/>
      <c r="I756" s="21"/>
      <c r="J756" s="21"/>
      <c r="K756" s="21"/>
    </row>
    <row r="757" spans="1:11" s="130" customFormat="1" ht="12" hidden="1" customHeight="1" x14ac:dyDescent="0.2">
      <c r="A757" s="63">
        <v>24</v>
      </c>
      <c r="B757" s="38">
        <v>10403</v>
      </c>
      <c r="C757" s="70"/>
      <c r="D757" s="39" t="s">
        <v>210</v>
      </c>
      <c r="E757" s="152">
        <v>0</v>
      </c>
      <c r="G757" s="75"/>
      <c r="H757" s="21"/>
      <c r="I757" s="21"/>
      <c r="J757" s="21"/>
      <c r="K757" s="21"/>
    </row>
    <row r="758" spans="1:11" s="130" customFormat="1" ht="12" hidden="1" customHeight="1" x14ac:dyDescent="0.2">
      <c r="A758" s="63">
        <v>24</v>
      </c>
      <c r="B758" s="38">
        <v>10404</v>
      </c>
      <c r="C758" s="70"/>
      <c r="D758" s="39" t="s">
        <v>127</v>
      </c>
      <c r="E758" s="152">
        <v>0</v>
      </c>
      <c r="G758" s="75"/>
      <c r="H758" s="21"/>
      <c r="I758" s="21"/>
      <c r="J758" s="21"/>
      <c r="K758" s="21"/>
    </row>
    <row r="759" spans="1:11" s="130" customFormat="1" ht="12" hidden="1" customHeight="1" x14ac:dyDescent="0.2">
      <c r="A759" s="63">
        <v>24</v>
      </c>
      <c r="B759" s="38">
        <v>10405</v>
      </c>
      <c r="C759" s="70"/>
      <c r="D759" s="39" t="s">
        <v>128</v>
      </c>
      <c r="E759" s="152">
        <v>0</v>
      </c>
      <c r="G759" s="75"/>
      <c r="H759" s="21"/>
      <c r="I759" s="21"/>
      <c r="J759" s="21"/>
      <c r="K759" s="21"/>
    </row>
    <row r="760" spans="1:11" s="130" customFormat="1" ht="12" hidden="1" customHeight="1" x14ac:dyDescent="0.2">
      <c r="A760" s="63">
        <v>24</v>
      </c>
      <c r="B760" s="38">
        <v>10406</v>
      </c>
      <c r="C760" s="70"/>
      <c r="D760" s="39" t="s">
        <v>129</v>
      </c>
      <c r="E760" s="152">
        <v>0</v>
      </c>
      <c r="G760" s="75"/>
      <c r="H760" s="21"/>
      <c r="I760" s="21"/>
      <c r="J760" s="21"/>
      <c r="K760" s="21"/>
    </row>
    <row r="761" spans="1:11" s="130" customFormat="1" ht="12" hidden="1" customHeight="1" x14ac:dyDescent="0.2">
      <c r="A761" s="63">
        <v>24</v>
      </c>
      <c r="B761" s="38">
        <v>10499</v>
      </c>
      <c r="C761" s="70"/>
      <c r="D761" s="39" t="s">
        <v>130</v>
      </c>
      <c r="E761" s="152">
        <v>0</v>
      </c>
      <c r="G761" s="75"/>
      <c r="H761" s="21"/>
      <c r="I761" s="21"/>
      <c r="J761" s="21"/>
      <c r="K761" s="21"/>
    </row>
    <row r="762" spans="1:11" s="130" customFormat="1" ht="12" hidden="1" customHeight="1" x14ac:dyDescent="0.2">
      <c r="A762" s="63">
        <v>43</v>
      </c>
      <c r="B762" s="38">
        <v>10401</v>
      </c>
      <c r="C762" s="70"/>
      <c r="D762" s="39" t="s">
        <v>208</v>
      </c>
      <c r="E762" s="152">
        <v>0</v>
      </c>
      <c r="G762" s="75"/>
      <c r="H762" s="21"/>
      <c r="I762" s="21"/>
      <c r="J762" s="21"/>
      <c r="K762" s="21"/>
    </row>
    <row r="763" spans="1:11" s="130" customFormat="1" ht="12" hidden="1" customHeight="1" x14ac:dyDescent="0.2">
      <c r="A763" s="63">
        <v>43</v>
      </c>
      <c r="B763" s="38">
        <v>10402</v>
      </c>
      <c r="C763" s="70"/>
      <c r="D763" s="39" t="s">
        <v>209</v>
      </c>
      <c r="E763" s="152">
        <v>0</v>
      </c>
      <c r="G763" s="75"/>
      <c r="H763" s="21"/>
      <c r="I763" s="21"/>
      <c r="J763" s="21"/>
      <c r="K763" s="21"/>
    </row>
    <row r="764" spans="1:11" s="130" customFormat="1" ht="12" hidden="1" customHeight="1" x14ac:dyDescent="0.2">
      <c r="A764" s="63">
        <v>43</v>
      </c>
      <c r="B764" s="38">
        <v>10403</v>
      </c>
      <c r="C764" s="70"/>
      <c r="D764" s="39" t="s">
        <v>210</v>
      </c>
      <c r="E764" s="152">
        <v>0</v>
      </c>
      <c r="G764" s="75"/>
      <c r="H764" s="21"/>
      <c r="I764" s="21"/>
      <c r="J764" s="21"/>
      <c r="K764" s="21"/>
    </row>
    <row r="765" spans="1:11" s="130" customFormat="1" ht="12" hidden="1" customHeight="1" x14ac:dyDescent="0.2">
      <c r="A765" s="63">
        <v>43</v>
      </c>
      <c r="B765" s="38">
        <v>10404</v>
      </c>
      <c r="C765" s="70"/>
      <c r="D765" s="39" t="s">
        <v>127</v>
      </c>
      <c r="E765" s="152">
        <v>0</v>
      </c>
      <c r="G765" s="75"/>
      <c r="H765" s="21"/>
      <c r="I765" s="21"/>
      <c r="J765" s="21"/>
      <c r="K765" s="21"/>
    </row>
    <row r="766" spans="1:11" s="130" customFormat="1" ht="12" hidden="1" customHeight="1" x14ac:dyDescent="0.2">
      <c r="A766" s="63">
        <v>43</v>
      </c>
      <c r="B766" s="38">
        <v>10405</v>
      </c>
      <c r="C766" s="70"/>
      <c r="D766" s="39" t="s">
        <v>128</v>
      </c>
      <c r="E766" s="152">
        <v>0</v>
      </c>
      <c r="G766" s="75"/>
      <c r="H766" s="21"/>
      <c r="I766" s="21"/>
      <c r="J766" s="21"/>
      <c r="K766" s="21"/>
    </row>
    <row r="767" spans="1:11" s="130" customFormat="1" ht="12" hidden="1" customHeight="1" x14ac:dyDescent="0.2">
      <c r="A767" s="63">
        <v>43</v>
      </c>
      <c r="B767" s="38">
        <v>10406</v>
      </c>
      <c r="C767" s="70"/>
      <c r="D767" s="39" t="s">
        <v>129</v>
      </c>
      <c r="E767" s="152">
        <v>0</v>
      </c>
      <c r="G767" s="75"/>
      <c r="H767" s="21"/>
      <c r="I767" s="21"/>
      <c r="J767" s="21"/>
      <c r="K767" s="21"/>
    </row>
    <row r="768" spans="1:11" s="130" customFormat="1" ht="12" hidden="1" customHeight="1" x14ac:dyDescent="0.2">
      <c r="A768" s="63">
        <v>43</v>
      </c>
      <c r="B768" s="38">
        <v>10499</v>
      </c>
      <c r="C768" s="70"/>
      <c r="D768" s="39" t="s">
        <v>130</v>
      </c>
      <c r="E768" s="152">
        <v>0</v>
      </c>
      <c r="G768" s="75"/>
      <c r="H768" s="21"/>
      <c r="I768" s="21"/>
      <c r="J768" s="21"/>
      <c r="K768" s="21"/>
    </row>
    <row r="769" spans="1:11" s="130" customFormat="1" ht="12" hidden="1" customHeight="1" x14ac:dyDescent="0.2">
      <c r="A769" s="63">
        <v>44</v>
      </c>
      <c r="B769" s="38">
        <v>10401</v>
      </c>
      <c r="C769" s="70"/>
      <c r="D769" s="39" t="s">
        <v>208</v>
      </c>
      <c r="E769" s="152">
        <v>0</v>
      </c>
      <c r="G769" s="75"/>
      <c r="H769" s="21"/>
      <c r="I769" s="21"/>
      <c r="J769" s="21"/>
      <c r="K769" s="21"/>
    </row>
    <row r="770" spans="1:11" s="130" customFormat="1" ht="12" hidden="1" customHeight="1" x14ac:dyDescent="0.2">
      <c r="A770" s="63">
        <v>44</v>
      </c>
      <c r="B770" s="38">
        <v>10402</v>
      </c>
      <c r="C770" s="70"/>
      <c r="D770" s="39" t="s">
        <v>209</v>
      </c>
      <c r="E770" s="152">
        <v>0</v>
      </c>
      <c r="G770" s="75"/>
      <c r="H770" s="21"/>
      <c r="I770" s="21"/>
      <c r="J770" s="21"/>
      <c r="K770" s="21"/>
    </row>
    <row r="771" spans="1:11" s="130" customFormat="1" ht="12" hidden="1" customHeight="1" x14ac:dyDescent="0.2">
      <c r="A771" s="63">
        <v>44</v>
      </c>
      <c r="B771" s="38">
        <v>10403</v>
      </c>
      <c r="C771" s="70"/>
      <c r="D771" s="39" t="s">
        <v>210</v>
      </c>
      <c r="E771" s="152">
        <v>0</v>
      </c>
      <c r="G771" s="75"/>
      <c r="H771" s="21"/>
      <c r="I771" s="21"/>
      <c r="J771" s="21"/>
      <c r="K771" s="21"/>
    </row>
    <row r="772" spans="1:11" s="130" customFormat="1" ht="12" hidden="1" customHeight="1" x14ac:dyDescent="0.2">
      <c r="A772" s="63">
        <v>44</v>
      </c>
      <c r="B772" s="38">
        <v>10404</v>
      </c>
      <c r="C772" s="70"/>
      <c r="D772" s="39" t="s">
        <v>127</v>
      </c>
      <c r="E772" s="152">
        <v>0</v>
      </c>
      <c r="G772" s="75"/>
      <c r="H772" s="21"/>
      <c r="I772" s="21"/>
      <c r="J772" s="21"/>
      <c r="K772" s="21"/>
    </row>
    <row r="773" spans="1:11" s="130" customFormat="1" ht="12" hidden="1" customHeight="1" x14ac:dyDescent="0.2">
      <c r="A773" s="63">
        <v>44</v>
      </c>
      <c r="B773" s="38">
        <v>10405</v>
      </c>
      <c r="C773" s="70"/>
      <c r="D773" s="39" t="s">
        <v>128</v>
      </c>
      <c r="E773" s="152">
        <v>0</v>
      </c>
      <c r="G773" s="75"/>
      <c r="H773" s="21"/>
      <c r="I773" s="21"/>
      <c r="J773" s="21"/>
      <c r="K773" s="21"/>
    </row>
    <row r="774" spans="1:11" s="130" customFormat="1" ht="12" hidden="1" customHeight="1" x14ac:dyDescent="0.2">
      <c r="A774" s="63">
        <v>44</v>
      </c>
      <c r="B774" s="38">
        <v>10406</v>
      </c>
      <c r="C774" s="70"/>
      <c r="D774" s="39" t="s">
        <v>129</v>
      </c>
      <c r="E774" s="152">
        <v>0</v>
      </c>
      <c r="G774" s="75"/>
      <c r="H774" s="21"/>
      <c r="I774" s="21"/>
      <c r="J774" s="21"/>
      <c r="K774" s="21"/>
    </row>
    <row r="775" spans="1:11" s="130" customFormat="1" ht="12" hidden="1" customHeight="1" x14ac:dyDescent="0.2">
      <c r="A775" s="63">
        <v>44</v>
      </c>
      <c r="B775" s="38">
        <v>10499</v>
      </c>
      <c r="C775" s="70"/>
      <c r="D775" s="39" t="s">
        <v>130</v>
      </c>
      <c r="E775" s="152">
        <v>0</v>
      </c>
      <c r="G775" s="75"/>
      <c r="H775" s="21"/>
      <c r="I775" s="21"/>
      <c r="J775" s="21"/>
      <c r="K775" s="21"/>
    </row>
    <row r="776" spans="1:11" s="130" customFormat="1" ht="12" hidden="1" customHeight="1" x14ac:dyDescent="0.2">
      <c r="A776" s="63">
        <v>45</v>
      </c>
      <c r="B776" s="38">
        <v>10401</v>
      </c>
      <c r="C776" s="70"/>
      <c r="D776" s="39" t="s">
        <v>208</v>
      </c>
      <c r="E776" s="152">
        <v>0</v>
      </c>
      <c r="G776" s="75"/>
      <c r="H776" s="21"/>
      <c r="I776" s="21"/>
      <c r="J776" s="21"/>
      <c r="K776" s="21"/>
    </row>
    <row r="777" spans="1:11" s="130" customFormat="1" ht="12" hidden="1" customHeight="1" x14ac:dyDescent="0.2">
      <c r="A777" s="63">
        <v>45</v>
      </c>
      <c r="B777" s="38">
        <v>10402</v>
      </c>
      <c r="C777" s="70"/>
      <c r="D777" s="39" t="s">
        <v>209</v>
      </c>
      <c r="E777" s="152">
        <v>0</v>
      </c>
      <c r="G777" s="75"/>
      <c r="H777" s="21"/>
      <c r="I777" s="21"/>
      <c r="J777" s="21"/>
      <c r="K777" s="21"/>
    </row>
    <row r="778" spans="1:11" s="130" customFormat="1" ht="12" hidden="1" customHeight="1" x14ac:dyDescent="0.2">
      <c r="A778" s="63">
        <v>45</v>
      </c>
      <c r="B778" s="38">
        <v>10403</v>
      </c>
      <c r="C778" s="70"/>
      <c r="D778" s="39" t="s">
        <v>210</v>
      </c>
      <c r="E778" s="152">
        <v>0</v>
      </c>
      <c r="G778" s="75"/>
      <c r="H778" s="21"/>
      <c r="I778" s="21"/>
      <c r="J778" s="21"/>
      <c r="K778" s="21"/>
    </row>
    <row r="779" spans="1:11" s="130" customFormat="1" ht="12" hidden="1" customHeight="1" x14ac:dyDescent="0.2">
      <c r="A779" s="63">
        <v>45</v>
      </c>
      <c r="B779" s="38">
        <v>10404</v>
      </c>
      <c r="C779" s="70"/>
      <c r="D779" s="39" t="s">
        <v>127</v>
      </c>
      <c r="E779" s="152">
        <v>0</v>
      </c>
      <c r="G779" s="75"/>
      <c r="H779" s="21"/>
      <c r="I779" s="21"/>
      <c r="J779" s="21"/>
      <c r="K779" s="21"/>
    </row>
    <row r="780" spans="1:11" s="130" customFormat="1" ht="12" hidden="1" customHeight="1" x14ac:dyDescent="0.2">
      <c r="A780" s="63">
        <v>45</v>
      </c>
      <c r="B780" s="38">
        <v>10405</v>
      </c>
      <c r="C780" s="70"/>
      <c r="D780" s="39" t="s">
        <v>128</v>
      </c>
      <c r="E780" s="152">
        <v>0</v>
      </c>
      <c r="G780" s="75"/>
      <c r="H780" s="21"/>
      <c r="I780" s="21"/>
      <c r="J780" s="21"/>
      <c r="K780" s="21"/>
    </row>
    <row r="781" spans="1:11" s="130" customFormat="1" ht="12" hidden="1" customHeight="1" x14ac:dyDescent="0.2">
      <c r="A781" s="63">
        <v>45</v>
      </c>
      <c r="B781" s="38">
        <v>10406</v>
      </c>
      <c r="C781" s="70"/>
      <c r="D781" s="39" t="s">
        <v>129</v>
      </c>
      <c r="E781" s="152">
        <v>0</v>
      </c>
      <c r="G781" s="75"/>
      <c r="H781" s="21"/>
      <c r="I781" s="21"/>
      <c r="J781" s="21"/>
      <c r="K781" s="21"/>
    </row>
    <row r="782" spans="1:11" s="130" customFormat="1" ht="12" hidden="1" customHeight="1" x14ac:dyDescent="0.2">
      <c r="A782" s="63">
        <v>45</v>
      </c>
      <c r="B782" s="38">
        <v>10499</v>
      </c>
      <c r="C782" s="70"/>
      <c r="D782" s="39" t="s">
        <v>130</v>
      </c>
      <c r="E782" s="152">
        <v>0</v>
      </c>
      <c r="G782" s="75"/>
      <c r="H782" s="21"/>
      <c r="I782" s="21"/>
      <c r="J782" s="21"/>
      <c r="K782" s="21"/>
    </row>
    <row r="783" spans="1:11" s="130" customFormat="1" ht="12" hidden="1" customHeight="1" x14ac:dyDescent="0.2">
      <c r="A783" s="63">
        <v>46</v>
      </c>
      <c r="B783" s="38">
        <v>10401</v>
      </c>
      <c r="C783" s="70"/>
      <c r="D783" s="39" t="s">
        <v>208</v>
      </c>
      <c r="E783" s="152">
        <v>0</v>
      </c>
      <c r="G783" s="75"/>
      <c r="H783" s="21"/>
      <c r="I783" s="21"/>
      <c r="J783" s="21"/>
      <c r="K783" s="21"/>
    </row>
    <row r="784" spans="1:11" s="130" customFormat="1" ht="12" hidden="1" customHeight="1" x14ac:dyDescent="0.2">
      <c r="A784" s="63">
        <v>46</v>
      </c>
      <c r="B784" s="38">
        <v>10402</v>
      </c>
      <c r="C784" s="70"/>
      <c r="D784" s="39" t="s">
        <v>209</v>
      </c>
      <c r="E784" s="152">
        <v>0</v>
      </c>
      <c r="G784" s="75"/>
      <c r="H784" s="21"/>
      <c r="I784" s="21"/>
      <c r="J784" s="21"/>
      <c r="K784" s="21"/>
    </row>
    <row r="785" spans="1:11" s="130" customFormat="1" ht="12" hidden="1" customHeight="1" x14ac:dyDescent="0.2">
      <c r="A785" s="63">
        <v>46</v>
      </c>
      <c r="B785" s="38">
        <v>10403</v>
      </c>
      <c r="C785" s="70"/>
      <c r="D785" s="39" t="s">
        <v>210</v>
      </c>
      <c r="E785" s="152">
        <v>0</v>
      </c>
      <c r="G785" s="75"/>
      <c r="H785" s="21"/>
      <c r="I785" s="21"/>
      <c r="J785" s="21"/>
      <c r="K785" s="21"/>
    </row>
    <row r="786" spans="1:11" s="130" customFormat="1" ht="12" hidden="1" customHeight="1" x14ac:dyDescent="0.2">
      <c r="A786" s="63">
        <v>46</v>
      </c>
      <c r="B786" s="38">
        <v>10404</v>
      </c>
      <c r="C786" s="70"/>
      <c r="D786" s="39" t="s">
        <v>127</v>
      </c>
      <c r="E786" s="152">
        <v>0</v>
      </c>
      <c r="G786" s="75"/>
      <c r="H786" s="21"/>
      <c r="I786" s="21"/>
      <c r="J786" s="21"/>
      <c r="K786" s="21"/>
    </row>
    <row r="787" spans="1:11" s="130" customFormat="1" ht="12" hidden="1" customHeight="1" x14ac:dyDescent="0.2">
      <c r="A787" s="63">
        <v>46</v>
      </c>
      <c r="B787" s="38">
        <v>10405</v>
      </c>
      <c r="C787" s="70"/>
      <c r="D787" s="39" t="s">
        <v>128</v>
      </c>
      <c r="E787" s="152">
        <v>0</v>
      </c>
      <c r="G787" s="75"/>
      <c r="H787" s="21"/>
      <c r="I787" s="21"/>
      <c r="J787" s="21"/>
      <c r="K787" s="21"/>
    </row>
    <row r="788" spans="1:11" s="130" customFormat="1" ht="12" hidden="1" customHeight="1" x14ac:dyDescent="0.2">
      <c r="A788" s="63">
        <v>46</v>
      </c>
      <c r="B788" s="38">
        <v>10406</v>
      </c>
      <c r="C788" s="70"/>
      <c r="D788" s="39" t="s">
        <v>129</v>
      </c>
      <c r="E788" s="152">
        <v>0</v>
      </c>
      <c r="G788" s="75"/>
      <c r="H788" s="21"/>
      <c r="I788" s="21"/>
      <c r="J788" s="21"/>
      <c r="K788" s="21"/>
    </row>
    <row r="789" spans="1:11" s="130" customFormat="1" ht="12" hidden="1" customHeight="1" x14ac:dyDescent="0.2">
      <c r="A789" s="63">
        <v>46</v>
      </c>
      <c r="B789" s="38">
        <v>10499</v>
      </c>
      <c r="C789" s="70"/>
      <c r="D789" s="39" t="s">
        <v>130</v>
      </c>
      <c r="E789" s="152">
        <v>0</v>
      </c>
      <c r="G789" s="75"/>
      <c r="H789" s="21"/>
      <c r="I789" s="21"/>
      <c r="J789" s="21"/>
      <c r="K789" s="21"/>
    </row>
    <row r="790" spans="1:11" s="130" customFormat="1" ht="12" hidden="1" customHeight="1" x14ac:dyDescent="0.2">
      <c r="A790" s="63">
        <v>31</v>
      </c>
      <c r="B790" s="38">
        <v>10401</v>
      </c>
      <c r="C790" s="70"/>
      <c r="D790" s="39" t="s">
        <v>208</v>
      </c>
      <c r="E790" s="152">
        <v>0</v>
      </c>
      <c r="G790" s="75"/>
      <c r="H790" s="21"/>
      <c r="I790" s="21"/>
      <c r="J790" s="21"/>
      <c r="K790" s="21"/>
    </row>
    <row r="791" spans="1:11" s="130" customFormat="1" ht="12" hidden="1" customHeight="1" x14ac:dyDescent="0.2">
      <c r="A791" s="63">
        <v>31</v>
      </c>
      <c r="B791" s="38">
        <v>10402</v>
      </c>
      <c r="C791" s="70"/>
      <c r="D791" s="39" t="s">
        <v>209</v>
      </c>
      <c r="E791" s="152">
        <v>0</v>
      </c>
      <c r="G791" s="75"/>
      <c r="H791" s="21"/>
      <c r="I791" s="21"/>
      <c r="J791" s="21"/>
      <c r="K791" s="21"/>
    </row>
    <row r="792" spans="1:11" s="130" customFormat="1" ht="12" hidden="1" customHeight="1" x14ac:dyDescent="0.2">
      <c r="A792" s="63">
        <v>31</v>
      </c>
      <c r="B792" s="38">
        <v>10403</v>
      </c>
      <c r="C792" s="70"/>
      <c r="D792" s="39" t="s">
        <v>210</v>
      </c>
      <c r="E792" s="152">
        <v>0</v>
      </c>
      <c r="G792" s="75"/>
      <c r="H792" s="21"/>
      <c r="I792" s="21"/>
      <c r="J792" s="21"/>
      <c r="K792" s="21"/>
    </row>
    <row r="793" spans="1:11" s="130" customFormat="1" ht="12" hidden="1" customHeight="1" x14ac:dyDescent="0.2">
      <c r="A793" s="63">
        <v>31</v>
      </c>
      <c r="B793" s="38">
        <v>10404</v>
      </c>
      <c r="C793" s="70"/>
      <c r="D793" s="39" t="s">
        <v>127</v>
      </c>
      <c r="E793" s="152">
        <v>0</v>
      </c>
      <c r="G793" s="75"/>
      <c r="H793" s="21"/>
      <c r="I793" s="21"/>
      <c r="J793" s="21"/>
      <c r="K793" s="21"/>
    </row>
    <row r="794" spans="1:11" s="130" customFormat="1" ht="12" hidden="1" customHeight="1" x14ac:dyDescent="0.2">
      <c r="A794" s="63">
        <v>31</v>
      </c>
      <c r="B794" s="38">
        <v>10405</v>
      </c>
      <c r="C794" s="70"/>
      <c r="D794" s="39" t="s">
        <v>128</v>
      </c>
      <c r="E794" s="152">
        <v>0</v>
      </c>
      <c r="G794" s="75"/>
      <c r="H794" s="21"/>
      <c r="I794" s="21"/>
      <c r="J794" s="21"/>
      <c r="K794" s="21"/>
    </row>
    <row r="795" spans="1:11" s="130" customFormat="1" ht="12" hidden="1" customHeight="1" x14ac:dyDescent="0.2">
      <c r="A795" s="63">
        <v>31</v>
      </c>
      <c r="B795" s="38">
        <v>10406</v>
      </c>
      <c r="C795" s="70"/>
      <c r="D795" s="39" t="s">
        <v>129</v>
      </c>
      <c r="E795" s="152">
        <v>0</v>
      </c>
      <c r="G795" s="75"/>
      <c r="H795" s="21"/>
      <c r="I795" s="21"/>
      <c r="J795" s="21"/>
      <c r="K795" s="21"/>
    </row>
    <row r="796" spans="1:11" s="130" customFormat="1" ht="12" hidden="1" customHeight="1" x14ac:dyDescent="0.2">
      <c r="A796" s="63">
        <v>31</v>
      </c>
      <c r="B796" s="38">
        <v>10499</v>
      </c>
      <c r="C796" s="70"/>
      <c r="D796" s="39" t="s">
        <v>130</v>
      </c>
      <c r="E796" s="152">
        <v>0</v>
      </c>
      <c r="G796" s="75"/>
      <c r="H796" s="21"/>
      <c r="I796" s="21"/>
      <c r="J796" s="21"/>
      <c r="K796" s="21"/>
    </row>
    <row r="797" spans="1:11" s="130" customFormat="1" ht="12" hidden="1" customHeight="1" x14ac:dyDescent="0.2">
      <c r="A797" s="63">
        <v>36</v>
      </c>
      <c r="B797" s="38">
        <v>10401</v>
      </c>
      <c r="C797" s="70"/>
      <c r="D797" s="39" t="s">
        <v>208</v>
      </c>
      <c r="E797" s="152">
        <v>0</v>
      </c>
      <c r="G797" s="75"/>
      <c r="H797" s="21"/>
      <c r="I797" s="21"/>
      <c r="J797" s="21"/>
      <c r="K797" s="21"/>
    </row>
    <row r="798" spans="1:11" s="130" customFormat="1" ht="12" hidden="1" customHeight="1" x14ac:dyDescent="0.2">
      <c r="A798" s="63">
        <v>36</v>
      </c>
      <c r="B798" s="38">
        <v>10402</v>
      </c>
      <c r="C798" s="70"/>
      <c r="D798" s="39" t="s">
        <v>209</v>
      </c>
      <c r="E798" s="152">
        <v>0</v>
      </c>
      <c r="G798" s="75"/>
      <c r="H798" s="21"/>
      <c r="I798" s="21"/>
      <c r="J798" s="21"/>
      <c r="K798" s="21"/>
    </row>
    <row r="799" spans="1:11" s="130" customFormat="1" ht="12" hidden="1" customHeight="1" x14ac:dyDescent="0.2">
      <c r="A799" s="63">
        <v>36</v>
      </c>
      <c r="B799" s="38">
        <v>10403</v>
      </c>
      <c r="C799" s="70"/>
      <c r="D799" s="39" t="s">
        <v>210</v>
      </c>
      <c r="E799" s="152">
        <v>0</v>
      </c>
      <c r="G799" s="75"/>
      <c r="H799" s="21"/>
      <c r="I799" s="21"/>
      <c r="J799" s="21"/>
      <c r="K799" s="21"/>
    </row>
    <row r="800" spans="1:11" s="130" customFormat="1" ht="12" hidden="1" customHeight="1" x14ac:dyDescent="0.2">
      <c r="A800" s="63">
        <v>36</v>
      </c>
      <c r="B800" s="38">
        <v>10404</v>
      </c>
      <c r="C800" s="70"/>
      <c r="D800" s="39" t="s">
        <v>127</v>
      </c>
      <c r="E800" s="152">
        <v>0</v>
      </c>
      <c r="G800" s="75"/>
      <c r="H800" s="21"/>
      <c r="I800" s="21"/>
      <c r="J800" s="21"/>
      <c r="K800" s="21"/>
    </row>
    <row r="801" spans="1:11" s="130" customFormat="1" ht="12" hidden="1" customHeight="1" x14ac:dyDescent="0.2">
      <c r="A801" s="63">
        <v>36</v>
      </c>
      <c r="B801" s="38">
        <v>10405</v>
      </c>
      <c r="C801" s="70"/>
      <c r="D801" s="39" t="s">
        <v>128</v>
      </c>
      <c r="E801" s="152">
        <v>0</v>
      </c>
      <c r="G801" s="75"/>
      <c r="H801" s="21"/>
      <c r="I801" s="21"/>
      <c r="J801" s="21"/>
      <c r="K801" s="21"/>
    </row>
    <row r="802" spans="1:11" s="130" customFormat="1" ht="12" hidden="1" customHeight="1" x14ac:dyDescent="0.2">
      <c r="A802" s="63">
        <v>36</v>
      </c>
      <c r="B802" s="38">
        <v>10406</v>
      </c>
      <c r="C802" s="70"/>
      <c r="D802" s="39" t="s">
        <v>129</v>
      </c>
      <c r="E802" s="152">
        <v>0</v>
      </c>
      <c r="G802" s="75"/>
      <c r="H802" s="21"/>
      <c r="I802" s="21"/>
      <c r="J802" s="21"/>
      <c r="K802" s="21"/>
    </row>
    <row r="803" spans="1:11" s="130" customFormat="1" ht="12" hidden="1" customHeight="1" x14ac:dyDescent="0.2">
      <c r="A803" s="63">
        <v>36</v>
      </c>
      <c r="B803" s="38">
        <v>10499</v>
      </c>
      <c r="C803" s="70"/>
      <c r="D803" s="39" t="s">
        <v>130</v>
      </c>
      <c r="E803" s="152">
        <v>0</v>
      </c>
      <c r="G803" s="75"/>
      <c r="H803" s="21"/>
      <c r="I803" s="21"/>
      <c r="J803" s="21"/>
      <c r="K803" s="21"/>
    </row>
    <row r="804" spans="1:11" s="130" customFormat="1" ht="12" hidden="1" customHeight="1" x14ac:dyDescent="0.2">
      <c r="A804" s="63">
        <v>42</v>
      </c>
      <c r="B804" s="38">
        <v>10401</v>
      </c>
      <c r="C804" s="70"/>
      <c r="D804" s="39" t="s">
        <v>208</v>
      </c>
      <c r="E804" s="152">
        <v>0</v>
      </c>
      <c r="G804" s="75"/>
      <c r="H804" s="21"/>
      <c r="I804" s="21"/>
      <c r="J804" s="21"/>
      <c r="K804" s="21"/>
    </row>
    <row r="805" spans="1:11" s="130" customFormat="1" ht="12" hidden="1" customHeight="1" x14ac:dyDescent="0.2">
      <c r="A805" s="63">
        <v>42</v>
      </c>
      <c r="B805" s="38">
        <v>10402</v>
      </c>
      <c r="C805" s="70"/>
      <c r="D805" s="39" t="s">
        <v>209</v>
      </c>
      <c r="E805" s="152">
        <v>0</v>
      </c>
      <c r="G805" s="75"/>
      <c r="H805" s="21"/>
      <c r="I805" s="21"/>
      <c r="J805" s="21"/>
      <c r="K805" s="21"/>
    </row>
    <row r="806" spans="1:11" s="130" customFormat="1" ht="12" hidden="1" customHeight="1" x14ac:dyDescent="0.2">
      <c r="A806" s="63">
        <v>42</v>
      </c>
      <c r="B806" s="38">
        <v>10403</v>
      </c>
      <c r="C806" s="70"/>
      <c r="D806" s="39" t="s">
        <v>210</v>
      </c>
      <c r="E806" s="152">
        <v>0</v>
      </c>
      <c r="G806" s="75"/>
      <c r="H806" s="21"/>
      <c r="I806" s="21"/>
      <c r="J806" s="21"/>
      <c r="K806" s="21"/>
    </row>
    <row r="807" spans="1:11" s="130" customFormat="1" ht="12" hidden="1" customHeight="1" x14ac:dyDescent="0.2">
      <c r="A807" s="63">
        <v>42</v>
      </c>
      <c r="B807" s="38">
        <v>10404</v>
      </c>
      <c r="C807" s="70"/>
      <c r="D807" s="39" t="s">
        <v>127</v>
      </c>
      <c r="E807" s="152">
        <v>0</v>
      </c>
      <c r="G807" s="75"/>
      <c r="H807" s="21"/>
      <c r="I807" s="21"/>
      <c r="J807" s="21"/>
      <c r="K807" s="21"/>
    </row>
    <row r="808" spans="1:11" s="130" customFormat="1" ht="12" hidden="1" customHeight="1" x14ac:dyDescent="0.2">
      <c r="A808" s="63">
        <v>42</v>
      </c>
      <c r="B808" s="38">
        <v>10405</v>
      </c>
      <c r="C808" s="70"/>
      <c r="D808" s="39" t="s">
        <v>128</v>
      </c>
      <c r="E808" s="152">
        <v>0</v>
      </c>
      <c r="G808" s="75"/>
      <c r="H808" s="21"/>
      <c r="I808" s="21"/>
      <c r="J808" s="21"/>
      <c r="K808" s="21"/>
    </row>
    <row r="809" spans="1:11" s="130" customFormat="1" ht="12" hidden="1" customHeight="1" x14ac:dyDescent="0.2">
      <c r="A809" s="63">
        <v>42</v>
      </c>
      <c r="B809" s="38">
        <v>10406</v>
      </c>
      <c r="C809" s="70"/>
      <c r="D809" s="39" t="s">
        <v>129</v>
      </c>
      <c r="E809" s="152">
        <v>0</v>
      </c>
      <c r="G809" s="75"/>
      <c r="H809" s="21"/>
      <c r="I809" s="21"/>
      <c r="J809" s="21"/>
      <c r="K809" s="21"/>
    </row>
    <row r="810" spans="1:11" s="130" customFormat="1" ht="12" hidden="1" customHeight="1" x14ac:dyDescent="0.2">
      <c r="A810" s="63">
        <v>54</v>
      </c>
      <c r="B810" s="38">
        <v>10499</v>
      </c>
      <c r="C810" s="70"/>
      <c r="D810" s="39" t="s">
        <v>130</v>
      </c>
      <c r="E810" s="152">
        <v>0</v>
      </c>
      <c r="G810" s="75"/>
      <c r="H810" s="21"/>
      <c r="I810" s="21"/>
      <c r="J810" s="21"/>
      <c r="K810" s="21"/>
    </row>
    <row r="811" spans="1:11" s="130" customFormat="1" ht="12" hidden="1" customHeight="1" x14ac:dyDescent="0.2">
      <c r="A811" s="63">
        <v>42</v>
      </c>
      <c r="B811" s="38">
        <v>10499</v>
      </c>
      <c r="C811" s="70"/>
      <c r="D811" s="39" t="s">
        <v>130</v>
      </c>
      <c r="E811" s="152">
        <v>0</v>
      </c>
      <c r="G811" s="75"/>
      <c r="H811" s="21"/>
      <c r="I811" s="21"/>
      <c r="J811" s="21"/>
      <c r="K811" s="21"/>
    </row>
    <row r="812" spans="1:11" s="130" customFormat="1" ht="12" hidden="1" customHeight="1" x14ac:dyDescent="0.2">
      <c r="A812" s="63">
        <v>58</v>
      </c>
      <c r="B812" s="38">
        <v>10404</v>
      </c>
      <c r="C812" s="70"/>
      <c r="D812" s="39" t="s">
        <v>127</v>
      </c>
      <c r="E812" s="152">
        <v>0</v>
      </c>
      <c r="G812" s="75"/>
      <c r="H812" s="21"/>
      <c r="I812" s="21"/>
      <c r="J812" s="21"/>
      <c r="K812" s="21"/>
    </row>
    <row r="813" spans="1:11" s="130" customFormat="1" ht="12" hidden="1" customHeight="1" x14ac:dyDescent="0.2">
      <c r="A813" s="63">
        <v>58</v>
      </c>
      <c r="B813" s="38">
        <v>10499</v>
      </c>
      <c r="C813" s="70"/>
      <c r="D813" s="39" t="s">
        <v>130</v>
      </c>
      <c r="E813" s="152">
        <v>0</v>
      </c>
      <c r="G813" s="75"/>
      <c r="H813" s="21"/>
      <c r="I813" s="21"/>
      <c r="J813" s="21"/>
      <c r="K813" s="21"/>
    </row>
    <row r="814" spans="1:11" s="130" customFormat="1" ht="12" hidden="1" customHeight="1" x14ac:dyDescent="0.2">
      <c r="A814" s="63">
        <v>35</v>
      </c>
      <c r="B814" s="38">
        <v>10403</v>
      </c>
      <c r="C814" s="70"/>
      <c r="D814" s="39" t="s">
        <v>210</v>
      </c>
      <c r="E814" s="152">
        <v>0</v>
      </c>
      <c r="G814" s="75"/>
      <c r="H814" s="21"/>
      <c r="I814" s="21"/>
      <c r="J814" s="21"/>
      <c r="K814" s="21"/>
    </row>
    <row r="815" spans="1:11" s="130" customFormat="1" ht="12" customHeight="1" x14ac:dyDescent="0.2">
      <c r="A815" s="63"/>
      <c r="B815" s="38" t="s">
        <v>106</v>
      </c>
      <c r="C815" s="70"/>
      <c r="D815" s="39"/>
      <c r="E815" s="177"/>
      <c r="G815" s="75"/>
      <c r="H815" s="21"/>
      <c r="I815" s="21"/>
      <c r="J815" s="21"/>
      <c r="K815" s="21"/>
    </row>
    <row r="816" spans="1:11" s="130" customFormat="1" ht="12" customHeight="1" x14ac:dyDescent="0.2">
      <c r="A816" s="541" t="s">
        <v>241</v>
      </c>
      <c r="B816" s="543"/>
      <c r="C816" s="68"/>
      <c r="D816" s="43" t="s">
        <v>131</v>
      </c>
      <c r="E816" s="178">
        <f>SUM(E817:E926)</f>
        <v>45500000</v>
      </c>
      <c r="G816" s="75"/>
      <c r="H816" s="21"/>
      <c r="I816" s="21"/>
      <c r="J816" s="21"/>
      <c r="K816" s="21"/>
    </row>
    <row r="817" spans="1:11" s="130" customFormat="1" ht="12" hidden="1" customHeight="1" x14ac:dyDescent="0.2">
      <c r="A817" s="63">
        <v>17</v>
      </c>
      <c r="B817" s="38">
        <v>10501</v>
      </c>
      <c r="C817" s="70"/>
      <c r="D817" s="39" t="s">
        <v>132</v>
      </c>
      <c r="E817" s="152"/>
      <c r="G817" s="75"/>
      <c r="H817" s="21"/>
      <c r="I817" s="21"/>
      <c r="J817" s="21"/>
      <c r="K817" s="21"/>
    </row>
    <row r="818" spans="1:11" s="130" customFormat="1" ht="12" hidden="1" customHeight="1" x14ac:dyDescent="0.2">
      <c r="A818" s="63">
        <v>17</v>
      </c>
      <c r="B818" s="38">
        <v>10502</v>
      </c>
      <c r="C818" s="70"/>
      <c r="D818" s="39" t="s">
        <v>73</v>
      </c>
      <c r="E818" s="152"/>
      <c r="G818" s="75"/>
      <c r="H818" s="21"/>
      <c r="I818" s="21"/>
      <c r="J818" s="21"/>
      <c r="K818" s="21"/>
    </row>
    <row r="819" spans="1:11" s="130" customFormat="1" ht="12" hidden="1" customHeight="1" x14ac:dyDescent="0.2">
      <c r="A819" s="63">
        <v>19</v>
      </c>
      <c r="B819" s="38">
        <v>10501</v>
      </c>
      <c r="C819" s="70"/>
      <c r="D819" s="39" t="s">
        <v>132</v>
      </c>
      <c r="E819" s="152">
        <f>'Gastos 630'!F124+'Gastos 630'!F130</f>
        <v>0</v>
      </c>
      <c r="G819" s="75"/>
      <c r="H819" s="21"/>
      <c r="I819" s="21"/>
      <c r="J819" s="21"/>
      <c r="K819" s="21"/>
    </row>
    <row r="820" spans="1:11" s="130" customFormat="1" ht="12" customHeight="1" x14ac:dyDescent="0.2">
      <c r="A820" s="63"/>
      <c r="B820" s="38">
        <v>10502</v>
      </c>
      <c r="C820" s="70" t="s">
        <v>581</v>
      </c>
      <c r="D820" s="39" t="s">
        <v>582</v>
      </c>
      <c r="E820" s="152">
        <f>+'Gastos 630'!F129+'Gastos 630'!F131</f>
        <v>500000</v>
      </c>
      <c r="G820" s="75"/>
      <c r="H820" s="21"/>
      <c r="I820" s="21"/>
      <c r="J820" s="21"/>
      <c r="K820" s="21"/>
    </row>
    <row r="821" spans="1:11" s="130" customFormat="1" ht="12" customHeight="1" x14ac:dyDescent="0.2">
      <c r="A821" s="63"/>
      <c r="B821" s="38">
        <v>10503</v>
      </c>
      <c r="C821" s="70"/>
      <c r="D821" s="39" t="s">
        <v>74</v>
      </c>
      <c r="E821" s="152">
        <f>'Gastos 630'!F125+'Gastos 630'!F132+'Gastos 630'!F127</f>
        <v>20000000</v>
      </c>
      <c r="G821" s="75"/>
      <c r="H821" s="21"/>
      <c r="I821" s="21"/>
      <c r="J821" s="21"/>
      <c r="K821" s="21"/>
    </row>
    <row r="822" spans="1:11" s="130" customFormat="1" ht="12" customHeight="1" x14ac:dyDescent="0.2">
      <c r="A822" s="63"/>
      <c r="B822" s="38">
        <v>10504</v>
      </c>
      <c r="C822" s="70"/>
      <c r="D822" s="39" t="s">
        <v>75</v>
      </c>
      <c r="E822" s="152">
        <f>'Gastos 630'!F133+'Gastos 630'!F135+'Gastos 630'!F128+'Gastos 630'!F126</f>
        <v>25000000</v>
      </c>
      <c r="G822" s="75"/>
      <c r="H822" s="21"/>
      <c r="I822" s="21"/>
      <c r="J822" s="21"/>
      <c r="K822" s="21"/>
    </row>
    <row r="823" spans="1:11" s="130" customFormat="1" ht="12" hidden="1" customHeight="1" x14ac:dyDescent="0.2">
      <c r="A823" s="63">
        <v>18</v>
      </c>
      <c r="B823" s="38">
        <v>10501</v>
      </c>
      <c r="C823" s="70"/>
      <c r="D823" s="39" t="s">
        <v>132</v>
      </c>
      <c r="E823" s="152">
        <v>0</v>
      </c>
      <c r="G823" s="75"/>
      <c r="H823" s="21"/>
      <c r="I823" s="21"/>
      <c r="J823" s="21"/>
      <c r="K823" s="21"/>
    </row>
    <row r="824" spans="1:11" s="130" customFormat="1" ht="12" hidden="1" customHeight="1" x14ac:dyDescent="0.2">
      <c r="A824" s="63">
        <v>18</v>
      </c>
      <c r="B824" s="38">
        <v>10502</v>
      </c>
      <c r="C824" s="70"/>
      <c r="D824" s="39" t="s">
        <v>73</v>
      </c>
      <c r="E824" s="152">
        <v>0</v>
      </c>
      <c r="G824" s="75"/>
      <c r="H824" s="21"/>
      <c r="I824" s="21"/>
      <c r="J824" s="21"/>
      <c r="K824" s="21"/>
    </row>
    <row r="825" spans="1:11" s="130" customFormat="1" ht="12" hidden="1" customHeight="1" x14ac:dyDescent="0.2">
      <c r="A825" s="63">
        <v>18</v>
      </c>
      <c r="B825" s="38">
        <v>10503</v>
      </c>
      <c r="C825" s="70"/>
      <c r="D825" s="39" t="s">
        <v>74</v>
      </c>
      <c r="E825" s="152">
        <v>0</v>
      </c>
      <c r="G825" s="75"/>
      <c r="H825" s="21"/>
      <c r="I825" s="21"/>
      <c r="J825" s="21"/>
      <c r="K825" s="21"/>
    </row>
    <row r="826" spans="1:11" s="130" customFormat="1" ht="12" hidden="1" customHeight="1" x14ac:dyDescent="0.2">
      <c r="A826" s="63">
        <v>18</v>
      </c>
      <c r="B826" s="38">
        <v>10504</v>
      </c>
      <c r="C826" s="70"/>
      <c r="D826" s="39" t="s">
        <v>75</v>
      </c>
      <c r="E826" s="152">
        <v>0</v>
      </c>
      <c r="G826" s="75"/>
      <c r="H826" s="21"/>
      <c r="I826" s="21"/>
      <c r="J826" s="21"/>
      <c r="K826" s="21"/>
    </row>
    <row r="827" spans="1:11" s="130" customFormat="1" ht="12" hidden="1" customHeight="1" x14ac:dyDescent="0.2">
      <c r="A827" s="63">
        <v>19</v>
      </c>
      <c r="B827" s="38">
        <v>10502</v>
      </c>
      <c r="C827" s="70"/>
      <c r="D827" s="39" t="s">
        <v>419</v>
      </c>
      <c r="E827" s="152">
        <v>0</v>
      </c>
      <c r="G827" s="75"/>
      <c r="H827" s="21"/>
      <c r="I827" s="21"/>
      <c r="J827" s="21"/>
      <c r="K827" s="21"/>
    </row>
    <row r="828" spans="1:11" s="130" customFormat="1" ht="12" hidden="1" customHeight="1" x14ac:dyDescent="0.2">
      <c r="A828" s="63">
        <v>19</v>
      </c>
      <c r="B828" s="38">
        <v>10502</v>
      </c>
      <c r="C828" s="70"/>
      <c r="D828" s="39" t="s">
        <v>73</v>
      </c>
      <c r="E828" s="152"/>
      <c r="G828" s="75"/>
      <c r="H828" s="21"/>
      <c r="I828" s="21"/>
      <c r="J828" s="21"/>
      <c r="K828" s="21"/>
    </row>
    <row r="829" spans="1:11" s="130" customFormat="1" ht="12" hidden="1" customHeight="1" x14ac:dyDescent="0.2">
      <c r="A829" s="63">
        <v>19</v>
      </c>
      <c r="B829" s="38">
        <v>10503</v>
      </c>
      <c r="C829" s="70"/>
      <c r="D829" s="39" t="s">
        <v>74</v>
      </c>
      <c r="E829" s="152">
        <v>0</v>
      </c>
      <c r="G829" s="75"/>
      <c r="H829" s="21"/>
      <c r="I829" s="21"/>
      <c r="J829" s="21"/>
      <c r="K829" s="21"/>
    </row>
    <row r="830" spans="1:11" s="130" customFormat="1" ht="12" hidden="1" customHeight="1" x14ac:dyDescent="0.2">
      <c r="A830" s="63">
        <v>19</v>
      </c>
      <c r="B830" s="38">
        <v>10504</v>
      </c>
      <c r="C830" s="70"/>
      <c r="D830" s="39" t="s">
        <v>75</v>
      </c>
      <c r="E830" s="152">
        <v>0</v>
      </c>
      <c r="G830" s="75"/>
      <c r="H830" s="21"/>
      <c r="I830" s="21"/>
      <c r="J830" s="21"/>
      <c r="K830" s="21"/>
    </row>
    <row r="831" spans="1:11" s="130" customFormat="1" ht="12" hidden="1" customHeight="1" x14ac:dyDescent="0.2">
      <c r="A831" s="63">
        <v>20</v>
      </c>
      <c r="B831" s="38">
        <v>10501</v>
      </c>
      <c r="C831" s="70"/>
      <c r="D831" s="39" t="s">
        <v>132</v>
      </c>
      <c r="E831" s="152">
        <v>0</v>
      </c>
      <c r="G831" s="75"/>
      <c r="H831" s="21"/>
      <c r="I831" s="21"/>
      <c r="J831" s="21"/>
      <c r="K831" s="21"/>
    </row>
    <row r="832" spans="1:11" s="130" customFormat="1" ht="12" hidden="1" customHeight="1" x14ac:dyDescent="0.2">
      <c r="A832" s="63">
        <v>20</v>
      </c>
      <c r="B832" s="38">
        <v>10502</v>
      </c>
      <c r="C832" s="70"/>
      <c r="D832" s="39" t="s">
        <v>73</v>
      </c>
      <c r="E832" s="152">
        <v>0</v>
      </c>
      <c r="G832" s="75"/>
      <c r="H832" s="21"/>
      <c r="I832" s="21"/>
      <c r="J832" s="21"/>
      <c r="K832" s="21"/>
    </row>
    <row r="833" spans="1:11" s="75" customFormat="1" ht="12" hidden="1" customHeight="1" x14ac:dyDescent="0.2">
      <c r="A833" s="63">
        <v>20</v>
      </c>
      <c r="B833" s="38">
        <v>10503</v>
      </c>
      <c r="C833" s="70"/>
      <c r="D833" s="39" t="s">
        <v>74</v>
      </c>
      <c r="E833" s="152">
        <v>0</v>
      </c>
      <c r="F833" s="130"/>
      <c r="H833" s="21"/>
      <c r="I833" s="21"/>
      <c r="J833" s="21"/>
      <c r="K833" s="21"/>
    </row>
    <row r="834" spans="1:11" s="75" customFormat="1" ht="12" hidden="1" customHeight="1" x14ac:dyDescent="0.2">
      <c r="A834" s="63">
        <v>20</v>
      </c>
      <c r="B834" s="38">
        <v>10504</v>
      </c>
      <c r="C834" s="70"/>
      <c r="D834" s="39" t="s">
        <v>75</v>
      </c>
      <c r="E834" s="152">
        <v>0</v>
      </c>
      <c r="F834" s="130"/>
      <c r="H834" s="21"/>
      <c r="I834" s="21"/>
      <c r="J834" s="21"/>
      <c r="K834" s="21"/>
    </row>
    <row r="835" spans="1:11" s="75" customFormat="1" ht="12" hidden="1" customHeight="1" x14ac:dyDescent="0.2">
      <c r="A835" s="63">
        <v>21</v>
      </c>
      <c r="B835" s="38">
        <v>10501</v>
      </c>
      <c r="C835" s="70"/>
      <c r="D835" s="39" t="s">
        <v>132</v>
      </c>
      <c r="E835" s="152">
        <v>0</v>
      </c>
      <c r="F835" s="130"/>
      <c r="H835" s="21"/>
      <c r="I835" s="21"/>
      <c r="J835" s="21"/>
      <c r="K835" s="21"/>
    </row>
    <row r="836" spans="1:11" s="75" customFormat="1" ht="12" hidden="1" customHeight="1" x14ac:dyDescent="0.2">
      <c r="A836" s="63">
        <v>21</v>
      </c>
      <c r="B836" s="38">
        <v>10502</v>
      </c>
      <c r="C836" s="70"/>
      <c r="D836" s="39" t="s">
        <v>73</v>
      </c>
      <c r="E836" s="152">
        <v>0</v>
      </c>
      <c r="F836" s="130"/>
      <c r="H836" s="21"/>
      <c r="I836" s="21"/>
      <c r="J836" s="21"/>
      <c r="K836" s="21"/>
    </row>
    <row r="837" spans="1:11" s="75" customFormat="1" ht="12" hidden="1" customHeight="1" x14ac:dyDescent="0.2">
      <c r="A837" s="63">
        <v>21</v>
      </c>
      <c r="B837" s="38">
        <v>10503</v>
      </c>
      <c r="C837" s="70"/>
      <c r="D837" s="39" t="s">
        <v>74</v>
      </c>
      <c r="E837" s="152">
        <v>0</v>
      </c>
      <c r="F837" s="130"/>
      <c r="H837" s="21"/>
      <c r="I837" s="21"/>
      <c r="J837" s="21"/>
      <c r="K837" s="21"/>
    </row>
    <row r="838" spans="1:11" s="75" customFormat="1" ht="12" hidden="1" customHeight="1" x14ac:dyDescent="0.2">
      <c r="A838" s="63">
        <v>21</v>
      </c>
      <c r="B838" s="38">
        <v>10504</v>
      </c>
      <c r="C838" s="70"/>
      <c r="D838" s="39" t="s">
        <v>75</v>
      </c>
      <c r="E838" s="152">
        <v>0</v>
      </c>
      <c r="F838" s="130"/>
      <c r="H838" s="21"/>
      <c r="I838" s="21"/>
      <c r="J838" s="21"/>
      <c r="K838" s="21"/>
    </row>
    <row r="839" spans="1:11" s="75" customFormat="1" ht="12" hidden="1" customHeight="1" x14ac:dyDescent="0.2">
      <c r="A839" s="63">
        <v>22</v>
      </c>
      <c r="B839" s="38">
        <v>10501</v>
      </c>
      <c r="C839" s="70"/>
      <c r="D839" s="39" t="s">
        <v>132</v>
      </c>
      <c r="E839" s="152">
        <v>0</v>
      </c>
      <c r="F839" s="130"/>
      <c r="H839" s="21"/>
      <c r="I839" s="21"/>
      <c r="J839" s="21"/>
      <c r="K839" s="21"/>
    </row>
    <row r="840" spans="1:11" s="75" customFormat="1" ht="12" hidden="1" customHeight="1" x14ac:dyDescent="0.2">
      <c r="A840" s="63">
        <v>22</v>
      </c>
      <c r="B840" s="38">
        <v>10502</v>
      </c>
      <c r="C840" s="70"/>
      <c r="D840" s="39" t="s">
        <v>73</v>
      </c>
      <c r="E840" s="152">
        <v>0</v>
      </c>
      <c r="F840" s="130"/>
      <c r="H840" s="21"/>
      <c r="I840" s="21"/>
      <c r="J840" s="21"/>
      <c r="K840" s="21"/>
    </row>
    <row r="841" spans="1:11" s="75" customFormat="1" ht="12" hidden="1" customHeight="1" x14ac:dyDescent="0.2">
      <c r="A841" s="63">
        <v>22</v>
      </c>
      <c r="B841" s="38">
        <v>10503</v>
      </c>
      <c r="C841" s="70"/>
      <c r="D841" s="39" t="s">
        <v>74</v>
      </c>
      <c r="E841" s="152">
        <v>0</v>
      </c>
      <c r="F841" s="130"/>
      <c r="H841" s="21"/>
      <c r="I841" s="21"/>
      <c r="J841" s="21"/>
      <c r="K841" s="21"/>
    </row>
    <row r="842" spans="1:11" s="75" customFormat="1" ht="12" hidden="1" customHeight="1" x14ac:dyDescent="0.2">
      <c r="A842" s="63">
        <v>22</v>
      </c>
      <c r="B842" s="38">
        <v>10504</v>
      </c>
      <c r="C842" s="70"/>
      <c r="D842" s="39" t="s">
        <v>75</v>
      </c>
      <c r="E842" s="152">
        <v>0</v>
      </c>
      <c r="F842" s="130"/>
      <c r="H842" s="21"/>
      <c r="I842" s="21"/>
      <c r="J842" s="21"/>
      <c r="K842" s="21"/>
    </row>
    <row r="843" spans="1:11" s="75" customFormat="1" ht="12" hidden="1" customHeight="1" x14ac:dyDescent="0.2">
      <c r="A843" s="63">
        <v>23</v>
      </c>
      <c r="B843" s="38">
        <v>10501</v>
      </c>
      <c r="C843" s="70"/>
      <c r="D843" s="39" t="s">
        <v>132</v>
      </c>
      <c r="E843" s="152">
        <v>0</v>
      </c>
      <c r="F843" s="130"/>
      <c r="H843" s="21"/>
      <c r="I843" s="21"/>
      <c r="J843" s="21"/>
      <c r="K843" s="21"/>
    </row>
    <row r="844" spans="1:11" s="75" customFormat="1" ht="12" hidden="1" customHeight="1" x14ac:dyDescent="0.2">
      <c r="A844" s="63">
        <v>23</v>
      </c>
      <c r="B844" s="38">
        <v>10502</v>
      </c>
      <c r="C844" s="70"/>
      <c r="D844" s="39" t="s">
        <v>73</v>
      </c>
      <c r="E844" s="152">
        <v>0</v>
      </c>
      <c r="F844" s="130"/>
      <c r="H844" s="21"/>
      <c r="I844" s="21"/>
      <c r="J844" s="21"/>
      <c r="K844" s="21"/>
    </row>
    <row r="845" spans="1:11" s="75" customFormat="1" ht="12" hidden="1" customHeight="1" x14ac:dyDescent="0.2">
      <c r="A845" s="63">
        <v>23</v>
      </c>
      <c r="B845" s="38">
        <v>10503</v>
      </c>
      <c r="C845" s="70"/>
      <c r="D845" s="39" t="s">
        <v>74</v>
      </c>
      <c r="E845" s="152">
        <v>0</v>
      </c>
      <c r="F845" s="130"/>
      <c r="H845" s="21"/>
      <c r="I845" s="21"/>
      <c r="J845" s="21"/>
      <c r="K845" s="21"/>
    </row>
    <row r="846" spans="1:11" s="75" customFormat="1" ht="12" hidden="1" customHeight="1" x14ac:dyDescent="0.2">
      <c r="A846" s="63">
        <v>23</v>
      </c>
      <c r="B846" s="38">
        <v>10504</v>
      </c>
      <c r="C846" s="70"/>
      <c r="D846" s="39" t="s">
        <v>75</v>
      </c>
      <c r="E846" s="152">
        <v>0</v>
      </c>
      <c r="F846" s="130"/>
      <c r="H846" s="21"/>
      <c r="I846" s="21"/>
      <c r="J846" s="21"/>
      <c r="K846" s="21"/>
    </row>
    <row r="847" spans="1:11" s="75" customFormat="1" ht="12" hidden="1" customHeight="1" x14ac:dyDescent="0.2">
      <c r="A847" s="63">
        <v>24</v>
      </c>
      <c r="B847" s="38">
        <v>10501</v>
      </c>
      <c r="C847" s="70"/>
      <c r="D847" s="39" t="s">
        <v>132</v>
      </c>
      <c r="E847" s="152">
        <v>0</v>
      </c>
      <c r="F847" s="130"/>
      <c r="H847" s="21"/>
      <c r="I847" s="21"/>
      <c r="J847" s="21"/>
      <c r="K847" s="21"/>
    </row>
    <row r="848" spans="1:11" s="75" customFormat="1" ht="12" hidden="1" customHeight="1" x14ac:dyDescent="0.2">
      <c r="A848" s="63">
        <v>24</v>
      </c>
      <c r="B848" s="38">
        <v>10502</v>
      </c>
      <c r="C848" s="70"/>
      <c r="D848" s="39" t="s">
        <v>73</v>
      </c>
      <c r="E848" s="152">
        <v>0</v>
      </c>
      <c r="F848" s="134"/>
      <c r="H848" s="21"/>
      <c r="I848" s="21"/>
      <c r="J848" s="21"/>
      <c r="K848" s="21"/>
    </row>
    <row r="849" spans="1:11" s="75" customFormat="1" ht="12" hidden="1" customHeight="1" x14ac:dyDescent="0.2">
      <c r="A849" s="63">
        <v>24</v>
      </c>
      <c r="B849" s="38">
        <v>10503</v>
      </c>
      <c r="C849" s="70"/>
      <c r="D849" s="39" t="s">
        <v>74</v>
      </c>
      <c r="E849" s="152">
        <v>0</v>
      </c>
      <c r="F849" s="134"/>
      <c r="H849" s="21"/>
      <c r="I849" s="21"/>
      <c r="J849" s="21"/>
      <c r="K849" s="21"/>
    </row>
    <row r="850" spans="1:11" s="75" customFormat="1" ht="12" hidden="1" customHeight="1" x14ac:dyDescent="0.2">
      <c r="A850" s="63">
        <v>24</v>
      </c>
      <c r="B850" s="38">
        <v>10504</v>
      </c>
      <c r="C850" s="70"/>
      <c r="D850" s="39" t="s">
        <v>75</v>
      </c>
      <c r="E850" s="152">
        <v>0</v>
      </c>
      <c r="F850" s="134"/>
      <c r="H850" s="21"/>
      <c r="I850" s="21"/>
      <c r="J850" s="21"/>
      <c r="K850" s="21"/>
    </row>
    <row r="851" spans="1:11" s="75" customFormat="1" ht="12" hidden="1" customHeight="1" x14ac:dyDescent="0.2">
      <c r="A851" s="63">
        <v>43</v>
      </c>
      <c r="B851" s="38">
        <v>10501</v>
      </c>
      <c r="C851" s="70"/>
      <c r="D851" s="39" t="s">
        <v>132</v>
      </c>
      <c r="E851" s="152">
        <v>0</v>
      </c>
      <c r="F851" s="134"/>
      <c r="H851" s="21"/>
      <c r="I851" s="21"/>
      <c r="J851" s="21"/>
      <c r="K851" s="21"/>
    </row>
    <row r="852" spans="1:11" s="75" customFormat="1" ht="12" hidden="1" customHeight="1" x14ac:dyDescent="0.2">
      <c r="A852" s="63">
        <v>43</v>
      </c>
      <c r="B852" s="38">
        <v>10502</v>
      </c>
      <c r="C852" s="70"/>
      <c r="D852" s="39" t="s">
        <v>73</v>
      </c>
      <c r="E852" s="152">
        <v>0</v>
      </c>
      <c r="F852" s="134"/>
      <c r="H852" s="21"/>
      <c r="I852" s="21"/>
      <c r="J852" s="21"/>
      <c r="K852" s="21"/>
    </row>
    <row r="853" spans="1:11" s="75" customFormat="1" ht="12" hidden="1" customHeight="1" x14ac:dyDescent="0.2">
      <c r="A853" s="63">
        <v>43</v>
      </c>
      <c r="B853" s="38">
        <v>10503</v>
      </c>
      <c r="C853" s="70"/>
      <c r="D853" s="39" t="s">
        <v>74</v>
      </c>
      <c r="E853" s="152">
        <v>0</v>
      </c>
      <c r="F853" s="134"/>
      <c r="H853" s="21"/>
      <c r="I853" s="21"/>
      <c r="J853" s="21"/>
      <c r="K853" s="21"/>
    </row>
    <row r="854" spans="1:11" s="75" customFormat="1" ht="12" hidden="1" customHeight="1" x14ac:dyDescent="0.2">
      <c r="A854" s="63">
        <v>43</v>
      </c>
      <c r="B854" s="38">
        <v>10504</v>
      </c>
      <c r="C854" s="70"/>
      <c r="D854" s="39" t="s">
        <v>75</v>
      </c>
      <c r="E854" s="152">
        <v>0</v>
      </c>
      <c r="F854" s="134"/>
      <c r="H854" s="21"/>
      <c r="I854" s="21"/>
      <c r="J854" s="21"/>
      <c r="K854" s="21"/>
    </row>
    <row r="855" spans="1:11" s="75" customFormat="1" ht="12" hidden="1" customHeight="1" x14ac:dyDescent="0.2">
      <c r="A855" s="63">
        <v>44</v>
      </c>
      <c r="B855" s="38">
        <v>10501</v>
      </c>
      <c r="C855" s="70"/>
      <c r="D855" s="39" t="s">
        <v>132</v>
      </c>
      <c r="E855" s="152">
        <v>0</v>
      </c>
      <c r="F855" s="134"/>
      <c r="H855" s="21"/>
      <c r="I855" s="21"/>
      <c r="J855" s="21"/>
      <c r="K855" s="21"/>
    </row>
    <row r="856" spans="1:11" s="75" customFormat="1" ht="12" hidden="1" customHeight="1" x14ac:dyDescent="0.2">
      <c r="A856" s="63">
        <v>44</v>
      </c>
      <c r="B856" s="38">
        <v>10502</v>
      </c>
      <c r="C856" s="70"/>
      <c r="D856" s="39" t="s">
        <v>73</v>
      </c>
      <c r="E856" s="152">
        <v>0</v>
      </c>
      <c r="F856" s="134"/>
      <c r="H856" s="21"/>
      <c r="I856" s="21"/>
      <c r="J856" s="21"/>
      <c r="K856" s="21"/>
    </row>
    <row r="857" spans="1:11" s="75" customFormat="1" ht="12" hidden="1" customHeight="1" x14ac:dyDescent="0.2">
      <c r="A857" s="63">
        <v>44</v>
      </c>
      <c r="B857" s="38">
        <v>10503</v>
      </c>
      <c r="C857" s="70"/>
      <c r="D857" s="39" t="s">
        <v>74</v>
      </c>
      <c r="E857" s="152">
        <v>0</v>
      </c>
      <c r="F857" s="134"/>
      <c r="H857" s="21"/>
      <c r="I857" s="21"/>
      <c r="J857" s="21"/>
      <c r="K857" s="21"/>
    </row>
    <row r="858" spans="1:11" s="75" customFormat="1" ht="12" hidden="1" customHeight="1" x14ac:dyDescent="0.2">
      <c r="A858" s="63">
        <v>44</v>
      </c>
      <c r="B858" s="38">
        <v>10504</v>
      </c>
      <c r="C858" s="70"/>
      <c r="D858" s="39" t="s">
        <v>75</v>
      </c>
      <c r="E858" s="152">
        <v>0</v>
      </c>
      <c r="F858" s="134"/>
      <c r="H858" s="21"/>
      <c r="I858" s="21"/>
      <c r="J858" s="21"/>
      <c r="K858" s="21"/>
    </row>
    <row r="859" spans="1:11" s="75" customFormat="1" ht="12" hidden="1" customHeight="1" x14ac:dyDescent="0.2">
      <c r="A859" s="63">
        <v>45</v>
      </c>
      <c r="B859" s="38">
        <v>10501</v>
      </c>
      <c r="C859" s="70"/>
      <c r="D859" s="39" t="s">
        <v>132</v>
      </c>
      <c r="E859" s="152">
        <v>0</v>
      </c>
      <c r="F859" s="134"/>
      <c r="H859" s="21"/>
      <c r="I859" s="21"/>
      <c r="J859" s="21"/>
      <c r="K859" s="21"/>
    </row>
    <row r="860" spans="1:11" s="75" customFormat="1" ht="12" hidden="1" customHeight="1" x14ac:dyDescent="0.2">
      <c r="A860" s="63">
        <v>45</v>
      </c>
      <c r="B860" s="38">
        <v>10502</v>
      </c>
      <c r="C860" s="70"/>
      <c r="D860" s="39" t="s">
        <v>73</v>
      </c>
      <c r="E860" s="152">
        <v>0</v>
      </c>
      <c r="F860" s="134"/>
      <c r="H860" s="21"/>
      <c r="I860" s="21"/>
      <c r="J860" s="21"/>
      <c r="K860" s="21"/>
    </row>
    <row r="861" spans="1:11" s="75" customFormat="1" ht="12" hidden="1" customHeight="1" x14ac:dyDescent="0.2">
      <c r="A861" s="63">
        <v>45</v>
      </c>
      <c r="B861" s="38">
        <v>10503</v>
      </c>
      <c r="C861" s="70"/>
      <c r="D861" s="39" t="s">
        <v>74</v>
      </c>
      <c r="E861" s="152">
        <v>0</v>
      </c>
      <c r="F861" s="134"/>
      <c r="H861" s="21"/>
      <c r="I861" s="21"/>
      <c r="J861" s="21"/>
      <c r="K861" s="21"/>
    </row>
    <row r="862" spans="1:11" s="75" customFormat="1" ht="12" hidden="1" customHeight="1" x14ac:dyDescent="0.2">
      <c r="A862" s="63">
        <v>45</v>
      </c>
      <c r="B862" s="38">
        <v>10504</v>
      </c>
      <c r="C862" s="70"/>
      <c r="D862" s="39" t="s">
        <v>75</v>
      </c>
      <c r="E862" s="152">
        <v>0</v>
      </c>
      <c r="F862" s="134"/>
      <c r="H862" s="21"/>
      <c r="I862" s="21"/>
      <c r="J862" s="21"/>
      <c r="K862" s="21"/>
    </row>
    <row r="863" spans="1:11" s="75" customFormat="1" ht="12" hidden="1" customHeight="1" x14ac:dyDescent="0.2">
      <c r="A863" s="63">
        <v>46</v>
      </c>
      <c r="B863" s="38">
        <v>10501</v>
      </c>
      <c r="C863" s="70"/>
      <c r="D863" s="39" t="s">
        <v>132</v>
      </c>
      <c r="E863" s="152">
        <v>0</v>
      </c>
      <c r="F863" s="134"/>
      <c r="H863" s="21"/>
      <c r="I863" s="21"/>
      <c r="J863" s="21"/>
      <c r="K863" s="21"/>
    </row>
    <row r="864" spans="1:11" s="75" customFormat="1" ht="12" hidden="1" customHeight="1" x14ac:dyDescent="0.2">
      <c r="A864" s="63">
        <v>46</v>
      </c>
      <c r="B864" s="38">
        <v>10502</v>
      </c>
      <c r="C864" s="70"/>
      <c r="D864" s="39" t="s">
        <v>73</v>
      </c>
      <c r="E864" s="152">
        <v>0</v>
      </c>
      <c r="F864" s="134"/>
      <c r="H864" s="21"/>
      <c r="I864" s="21"/>
      <c r="J864" s="21"/>
      <c r="K864" s="21"/>
    </row>
    <row r="865" spans="1:11" s="75" customFormat="1" ht="12" hidden="1" customHeight="1" x14ac:dyDescent="0.2">
      <c r="A865" s="63">
        <v>46</v>
      </c>
      <c r="B865" s="38">
        <v>10503</v>
      </c>
      <c r="C865" s="70"/>
      <c r="D865" s="39" t="s">
        <v>74</v>
      </c>
      <c r="E865" s="152">
        <v>0</v>
      </c>
      <c r="F865" s="134"/>
      <c r="H865" s="21"/>
      <c r="I865" s="21"/>
      <c r="J865" s="21"/>
      <c r="K865" s="21"/>
    </row>
    <row r="866" spans="1:11" s="75" customFormat="1" ht="12" hidden="1" customHeight="1" x14ac:dyDescent="0.2">
      <c r="A866" s="63">
        <v>46</v>
      </c>
      <c r="B866" s="38">
        <v>10504</v>
      </c>
      <c r="C866" s="70"/>
      <c r="D866" s="39" t="s">
        <v>75</v>
      </c>
      <c r="E866" s="152">
        <v>0</v>
      </c>
      <c r="F866" s="134"/>
      <c r="H866" s="21"/>
      <c r="I866" s="21"/>
      <c r="J866" s="21"/>
      <c r="K866" s="21"/>
    </row>
    <row r="867" spans="1:11" s="75" customFormat="1" ht="12" hidden="1" customHeight="1" x14ac:dyDescent="0.2">
      <c r="A867" s="63">
        <v>31</v>
      </c>
      <c r="B867" s="38">
        <v>10501</v>
      </c>
      <c r="C867" s="70"/>
      <c r="D867" s="39" t="s">
        <v>132</v>
      </c>
      <c r="E867" s="152">
        <v>0</v>
      </c>
      <c r="F867" s="134"/>
      <c r="H867" s="21"/>
      <c r="I867" s="21"/>
      <c r="J867" s="21"/>
      <c r="K867" s="21"/>
    </row>
    <row r="868" spans="1:11" s="75" customFormat="1" ht="12" hidden="1" customHeight="1" x14ac:dyDescent="0.2">
      <c r="A868" s="63">
        <v>31</v>
      </c>
      <c r="B868" s="38">
        <v>10502</v>
      </c>
      <c r="C868" s="70"/>
      <c r="D868" s="39" t="s">
        <v>73</v>
      </c>
      <c r="E868" s="152">
        <v>0</v>
      </c>
      <c r="F868" s="134"/>
      <c r="H868" s="21"/>
      <c r="I868" s="21"/>
      <c r="J868" s="21"/>
      <c r="K868" s="21"/>
    </row>
    <row r="869" spans="1:11" s="75" customFormat="1" ht="12" hidden="1" customHeight="1" x14ac:dyDescent="0.2">
      <c r="A869" s="63">
        <v>31</v>
      </c>
      <c r="B869" s="38">
        <v>10503</v>
      </c>
      <c r="C869" s="70"/>
      <c r="D869" s="39" t="s">
        <v>74</v>
      </c>
      <c r="E869" s="152">
        <v>0</v>
      </c>
      <c r="F869" s="134"/>
      <c r="H869" s="21"/>
      <c r="I869" s="21"/>
      <c r="J869" s="21"/>
      <c r="K869" s="21"/>
    </row>
    <row r="870" spans="1:11" s="75" customFormat="1" ht="12" hidden="1" customHeight="1" x14ac:dyDescent="0.2">
      <c r="A870" s="63">
        <v>31</v>
      </c>
      <c r="B870" s="38">
        <v>10504</v>
      </c>
      <c r="C870" s="70"/>
      <c r="D870" s="39" t="s">
        <v>75</v>
      </c>
      <c r="E870" s="152">
        <v>0</v>
      </c>
      <c r="F870" s="134"/>
      <c r="H870" s="21"/>
      <c r="I870" s="21"/>
      <c r="J870" s="21"/>
      <c r="K870" s="21"/>
    </row>
    <row r="871" spans="1:11" s="75" customFormat="1" ht="12" hidden="1" customHeight="1" x14ac:dyDescent="0.2">
      <c r="A871" s="63">
        <v>36</v>
      </c>
      <c r="B871" s="38">
        <v>10501</v>
      </c>
      <c r="C871" s="70"/>
      <c r="D871" s="39" t="s">
        <v>132</v>
      </c>
      <c r="E871" s="152">
        <v>0</v>
      </c>
      <c r="F871" s="134"/>
      <c r="H871" s="21"/>
      <c r="I871" s="21"/>
      <c r="J871" s="21"/>
      <c r="K871" s="21"/>
    </row>
    <row r="872" spans="1:11" s="75" customFormat="1" ht="12" hidden="1" customHeight="1" x14ac:dyDescent="0.2">
      <c r="A872" s="63">
        <v>36</v>
      </c>
      <c r="B872" s="38">
        <v>10502</v>
      </c>
      <c r="C872" s="70"/>
      <c r="D872" s="39" t="s">
        <v>73</v>
      </c>
      <c r="E872" s="152"/>
      <c r="F872" s="134"/>
      <c r="H872" s="21"/>
      <c r="I872" s="21"/>
      <c r="J872" s="21"/>
      <c r="K872" s="21"/>
    </row>
    <row r="873" spans="1:11" s="75" customFormat="1" ht="12" hidden="1" customHeight="1" x14ac:dyDescent="0.2">
      <c r="A873" s="63">
        <v>36</v>
      </c>
      <c r="B873" s="38">
        <v>10503</v>
      </c>
      <c r="C873" s="70"/>
      <c r="D873" s="39" t="s">
        <v>74</v>
      </c>
      <c r="E873" s="152">
        <v>0</v>
      </c>
      <c r="F873" s="134"/>
      <c r="H873" s="21"/>
      <c r="I873" s="21"/>
      <c r="J873" s="21"/>
      <c r="K873" s="21"/>
    </row>
    <row r="874" spans="1:11" s="75" customFormat="1" ht="12" hidden="1" customHeight="1" x14ac:dyDescent="0.2">
      <c r="A874" s="63">
        <v>36</v>
      </c>
      <c r="B874" s="38">
        <v>10504</v>
      </c>
      <c r="C874" s="70"/>
      <c r="D874" s="39" t="s">
        <v>75</v>
      </c>
      <c r="E874" s="152">
        <v>0</v>
      </c>
      <c r="F874" s="134"/>
      <c r="H874" s="21"/>
      <c r="I874" s="21"/>
      <c r="J874" s="21"/>
      <c r="K874" s="21"/>
    </row>
    <row r="875" spans="1:11" s="75" customFormat="1" ht="12" hidden="1" customHeight="1" x14ac:dyDescent="0.2">
      <c r="A875" s="63">
        <v>42</v>
      </c>
      <c r="B875" s="38">
        <v>10501</v>
      </c>
      <c r="C875" s="70"/>
      <c r="D875" s="39" t="s">
        <v>132</v>
      </c>
      <c r="E875" s="152">
        <v>0</v>
      </c>
      <c r="F875" s="134"/>
      <c r="H875" s="21"/>
      <c r="I875" s="21"/>
      <c r="J875" s="21"/>
      <c r="K875" s="21"/>
    </row>
    <row r="876" spans="1:11" s="75" customFormat="1" ht="12" hidden="1" customHeight="1" x14ac:dyDescent="0.2">
      <c r="A876" s="63">
        <v>42</v>
      </c>
      <c r="B876" s="38">
        <v>10502</v>
      </c>
      <c r="C876" s="70"/>
      <c r="D876" s="39" t="s">
        <v>73</v>
      </c>
      <c r="E876" s="152">
        <v>0</v>
      </c>
      <c r="F876" s="134"/>
      <c r="H876" s="21"/>
      <c r="I876" s="21"/>
      <c r="J876" s="21"/>
      <c r="K876" s="21"/>
    </row>
    <row r="877" spans="1:11" s="75" customFormat="1" ht="12" hidden="1" customHeight="1" x14ac:dyDescent="0.2">
      <c r="A877" s="63">
        <v>42</v>
      </c>
      <c r="B877" s="38">
        <v>10503</v>
      </c>
      <c r="C877" s="70"/>
      <c r="D877" s="39" t="s">
        <v>74</v>
      </c>
      <c r="E877" s="152">
        <v>0</v>
      </c>
      <c r="F877" s="134"/>
      <c r="H877" s="21"/>
      <c r="I877" s="21"/>
      <c r="J877" s="21"/>
      <c r="K877" s="21"/>
    </row>
    <row r="878" spans="1:11" s="75" customFormat="1" ht="12" hidden="1" customHeight="1" x14ac:dyDescent="0.2">
      <c r="A878" s="63">
        <v>42</v>
      </c>
      <c r="B878" s="38">
        <v>10504</v>
      </c>
      <c r="C878" s="70"/>
      <c r="D878" s="39" t="s">
        <v>75</v>
      </c>
      <c r="E878" s="152">
        <v>0</v>
      </c>
      <c r="F878" s="134"/>
      <c r="H878" s="21"/>
      <c r="I878" s="21"/>
      <c r="J878" s="21"/>
      <c r="K878" s="21"/>
    </row>
    <row r="879" spans="1:11" s="75" customFormat="1" ht="12" hidden="1" customHeight="1" x14ac:dyDescent="0.2">
      <c r="A879" s="63"/>
      <c r="B879" s="38" t="s">
        <v>106</v>
      </c>
      <c r="C879" s="70"/>
      <c r="D879" s="39"/>
      <c r="E879" s="177"/>
      <c r="F879" s="134"/>
      <c r="H879" s="21"/>
      <c r="I879" s="21"/>
      <c r="J879" s="21"/>
      <c r="K879" s="21"/>
    </row>
    <row r="880" spans="1:11" s="75" customFormat="1" ht="12" hidden="1" customHeight="1" x14ac:dyDescent="0.2">
      <c r="A880" s="541" t="s">
        <v>242</v>
      </c>
      <c r="B880" s="543"/>
      <c r="C880" s="68"/>
      <c r="D880" s="43" t="s">
        <v>76</v>
      </c>
      <c r="E880" s="178">
        <f>SUM(E881:E925)</f>
        <v>0</v>
      </c>
      <c r="F880" s="134"/>
      <c r="H880" s="21"/>
      <c r="I880" s="21"/>
      <c r="J880" s="21"/>
      <c r="K880" s="21"/>
    </row>
    <row r="881" spans="1:11" s="75" customFormat="1" ht="12" hidden="1" customHeight="1" x14ac:dyDescent="0.2">
      <c r="A881" s="63">
        <v>17</v>
      </c>
      <c r="B881" s="38">
        <v>10601</v>
      </c>
      <c r="C881" s="70"/>
      <c r="D881" s="39" t="s">
        <v>77</v>
      </c>
      <c r="E881" s="152">
        <v>0</v>
      </c>
      <c r="F881" s="134"/>
      <c r="H881" s="21"/>
      <c r="I881" s="21"/>
      <c r="J881" s="21"/>
      <c r="K881" s="21"/>
    </row>
    <row r="882" spans="1:11" s="75" customFormat="1" ht="12" hidden="1" customHeight="1" x14ac:dyDescent="0.2">
      <c r="A882" s="63">
        <v>17</v>
      </c>
      <c r="B882" s="38">
        <v>10602</v>
      </c>
      <c r="C882" s="70"/>
      <c r="D882" s="39" t="s">
        <v>78</v>
      </c>
      <c r="E882" s="152">
        <v>0</v>
      </c>
      <c r="F882" s="130"/>
      <c r="H882" s="21"/>
      <c r="I882" s="21"/>
      <c r="J882" s="21"/>
      <c r="K882" s="21"/>
    </row>
    <row r="883" spans="1:11" s="75" customFormat="1" ht="12" hidden="1" customHeight="1" x14ac:dyDescent="0.2">
      <c r="A883" s="63">
        <v>17</v>
      </c>
      <c r="B883" s="38">
        <v>10603</v>
      </c>
      <c r="C883" s="70"/>
      <c r="D883" s="39" t="s">
        <v>79</v>
      </c>
      <c r="E883" s="152">
        <v>0</v>
      </c>
      <c r="F883" s="130"/>
      <c r="H883" s="21"/>
      <c r="I883" s="21"/>
      <c r="J883" s="21"/>
      <c r="K883" s="21"/>
    </row>
    <row r="884" spans="1:11" s="75" customFormat="1" ht="12" hidden="1" customHeight="1" x14ac:dyDescent="0.2">
      <c r="A884" s="63">
        <v>18</v>
      </c>
      <c r="B884" s="38">
        <v>10601</v>
      </c>
      <c r="C884" s="70"/>
      <c r="D884" s="39" t="s">
        <v>77</v>
      </c>
      <c r="E884" s="152">
        <v>0</v>
      </c>
      <c r="F884" s="130"/>
      <c r="H884" s="21"/>
      <c r="I884" s="21"/>
      <c r="J884" s="21"/>
      <c r="K884" s="21"/>
    </row>
    <row r="885" spans="1:11" s="75" customFormat="1" ht="12" hidden="1" customHeight="1" x14ac:dyDescent="0.2">
      <c r="A885" s="63">
        <v>18</v>
      </c>
      <c r="B885" s="38">
        <v>10602</v>
      </c>
      <c r="C885" s="70"/>
      <c r="D885" s="39" t="s">
        <v>78</v>
      </c>
      <c r="E885" s="152">
        <v>0</v>
      </c>
      <c r="F885" s="130"/>
      <c r="H885" s="21"/>
      <c r="I885" s="21"/>
      <c r="J885" s="21"/>
      <c r="K885" s="21"/>
    </row>
    <row r="886" spans="1:11" s="75" customFormat="1" ht="12" hidden="1" customHeight="1" x14ac:dyDescent="0.2">
      <c r="A886" s="63">
        <v>18</v>
      </c>
      <c r="B886" s="38">
        <v>10603</v>
      </c>
      <c r="C886" s="70"/>
      <c r="D886" s="39" t="s">
        <v>79</v>
      </c>
      <c r="E886" s="152">
        <v>0</v>
      </c>
      <c r="F886" s="130"/>
      <c r="H886" s="21"/>
      <c r="I886" s="21"/>
      <c r="J886" s="21"/>
      <c r="K886" s="21"/>
    </row>
    <row r="887" spans="1:11" s="75" customFormat="1" ht="12" hidden="1" customHeight="1" x14ac:dyDescent="0.2">
      <c r="A887" s="63">
        <v>19</v>
      </c>
      <c r="B887" s="38">
        <v>10601</v>
      </c>
      <c r="C887" s="70"/>
      <c r="D887" s="39" t="s">
        <v>77</v>
      </c>
      <c r="E887" s="152">
        <v>0</v>
      </c>
      <c r="F887" s="130"/>
      <c r="H887" s="21"/>
      <c r="I887" s="21"/>
      <c r="J887" s="21"/>
      <c r="K887" s="21"/>
    </row>
    <row r="888" spans="1:11" s="75" customFormat="1" ht="12" hidden="1" customHeight="1" x14ac:dyDescent="0.2">
      <c r="A888" s="63">
        <v>19</v>
      </c>
      <c r="B888" s="38">
        <v>10602</v>
      </c>
      <c r="C888" s="70"/>
      <c r="D888" s="39" t="s">
        <v>78</v>
      </c>
      <c r="E888" s="152">
        <v>0</v>
      </c>
      <c r="F888" s="130"/>
      <c r="H888" s="21"/>
      <c r="I888" s="21"/>
      <c r="J888" s="21"/>
      <c r="K888" s="21"/>
    </row>
    <row r="889" spans="1:11" s="75" customFormat="1" ht="12" hidden="1" customHeight="1" x14ac:dyDescent="0.2">
      <c r="A889" s="63">
        <v>19</v>
      </c>
      <c r="B889" s="38">
        <v>10603</v>
      </c>
      <c r="C889" s="70"/>
      <c r="D889" s="39" t="s">
        <v>79</v>
      </c>
      <c r="E889" s="152">
        <v>0</v>
      </c>
      <c r="F889" s="130"/>
      <c r="H889" s="21"/>
      <c r="I889" s="21"/>
      <c r="J889" s="21"/>
      <c r="K889" s="21"/>
    </row>
    <row r="890" spans="1:11" s="75" customFormat="1" ht="12" hidden="1" customHeight="1" x14ac:dyDescent="0.2">
      <c r="A890" s="63">
        <v>20</v>
      </c>
      <c r="B890" s="38">
        <v>10601</v>
      </c>
      <c r="C890" s="70"/>
      <c r="D890" s="39" t="s">
        <v>77</v>
      </c>
      <c r="E890" s="152">
        <v>0</v>
      </c>
      <c r="F890" s="130"/>
      <c r="H890" s="21"/>
      <c r="I890" s="21"/>
      <c r="J890" s="21"/>
      <c r="K890" s="21"/>
    </row>
    <row r="891" spans="1:11" s="75" customFormat="1" ht="12" hidden="1" customHeight="1" x14ac:dyDescent="0.2">
      <c r="A891" s="63">
        <v>20</v>
      </c>
      <c r="B891" s="38">
        <v>10602</v>
      </c>
      <c r="C891" s="70"/>
      <c r="D891" s="39" t="s">
        <v>78</v>
      </c>
      <c r="E891" s="152">
        <v>0</v>
      </c>
      <c r="F891" s="130"/>
      <c r="H891" s="21"/>
      <c r="I891" s="21"/>
      <c r="J891" s="21"/>
      <c r="K891" s="21"/>
    </row>
    <row r="892" spans="1:11" s="75" customFormat="1" ht="12" hidden="1" customHeight="1" x14ac:dyDescent="0.2">
      <c r="A892" s="63">
        <v>20</v>
      </c>
      <c r="B892" s="38">
        <v>10603</v>
      </c>
      <c r="C892" s="70"/>
      <c r="D892" s="39" t="s">
        <v>79</v>
      </c>
      <c r="E892" s="152">
        <v>0</v>
      </c>
      <c r="F892" s="130"/>
      <c r="H892" s="21"/>
      <c r="I892" s="21"/>
      <c r="J892" s="21"/>
      <c r="K892" s="21"/>
    </row>
    <row r="893" spans="1:11" s="75" customFormat="1" ht="12" hidden="1" customHeight="1" x14ac:dyDescent="0.2">
      <c r="A893" s="63">
        <v>21</v>
      </c>
      <c r="B893" s="38">
        <v>10601</v>
      </c>
      <c r="C893" s="70"/>
      <c r="D893" s="39" t="s">
        <v>77</v>
      </c>
      <c r="E893" s="152">
        <v>0</v>
      </c>
      <c r="F893" s="130"/>
      <c r="H893" s="21"/>
      <c r="I893" s="21"/>
      <c r="J893" s="21"/>
      <c r="K893" s="21"/>
    </row>
    <row r="894" spans="1:11" s="75" customFormat="1" ht="12" hidden="1" customHeight="1" x14ac:dyDescent="0.2">
      <c r="A894" s="63">
        <v>21</v>
      </c>
      <c r="B894" s="38">
        <v>10602</v>
      </c>
      <c r="C894" s="70"/>
      <c r="D894" s="39" t="s">
        <v>78</v>
      </c>
      <c r="E894" s="152">
        <v>0</v>
      </c>
      <c r="F894" s="130"/>
      <c r="H894" s="21"/>
      <c r="I894" s="21"/>
      <c r="J894" s="21"/>
      <c r="K894" s="21"/>
    </row>
    <row r="895" spans="1:11" s="75" customFormat="1" ht="12" hidden="1" customHeight="1" x14ac:dyDescent="0.2">
      <c r="A895" s="63">
        <v>21</v>
      </c>
      <c r="B895" s="38">
        <v>10603</v>
      </c>
      <c r="C895" s="70"/>
      <c r="D895" s="39" t="s">
        <v>79</v>
      </c>
      <c r="E895" s="152">
        <v>0</v>
      </c>
      <c r="F895" s="130"/>
      <c r="H895" s="21"/>
      <c r="I895" s="21"/>
      <c r="J895" s="21"/>
      <c r="K895" s="21"/>
    </row>
    <row r="896" spans="1:11" s="75" customFormat="1" ht="12" hidden="1" customHeight="1" x14ac:dyDescent="0.2">
      <c r="A896" s="63">
        <v>22</v>
      </c>
      <c r="B896" s="38">
        <v>10601</v>
      </c>
      <c r="C896" s="70"/>
      <c r="D896" s="39" t="s">
        <v>77</v>
      </c>
      <c r="E896" s="152">
        <v>0</v>
      </c>
      <c r="F896" s="130"/>
      <c r="H896" s="21"/>
      <c r="I896" s="21"/>
      <c r="J896" s="21"/>
      <c r="K896" s="21"/>
    </row>
    <row r="897" spans="1:11" s="130" customFormat="1" ht="12" hidden="1" customHeight="1" x14ac:dyDescent="0.2">
      <c r="A897" s="63">
        <v>22</v>
      </c>
      <c r="B897" s="38">
        <v>10602</v>
      </c>
      <c r="C897" s="70"/>
      <c r="D897" s="39" t="s">
        <v>78</v>
      </c>
      <c r="E897" s="152">
        <v>0</v>
      </c>
      <c r="G897" s="75"/>
      <c r="H897" s="21"/>
      <c r="I897" s="21"/>
      <c r="J897" s="21"/>
      <c r="K897" s="21"/>
    </row>
    <row r="898" spans="1:11" s="130" customFormat="1" ht="12" hidden="1" customHeight="1" x14ac:dyDescent="0.2">
      <c r="A898" s="63">
        <v>22</v>
      </c>
      <c r="B898" s="38">
        <v>10603</v>
      </c>
      <c r="C898" s="70"/>
      <c r="D898" s="39" t="s">
        <v>79</v>
      </c>
      <c r="E898" s="152">
        <v>0</v>
      </c>
      <c r="G898" s="75"/>
      <c r="H898" s="21"/>
      <c r="I898" s="21"/>
      <c r="J898" s="21"/>
      <c r="K898" s="21"/>
    </row>
    <row r="899" spans="1:11" s="130" customFormat="1" ht="12" hidden="1" customHeight="1" x14ac:dyDescent="0.2">
      <c r="A899" s="63">
        <v>23</v>
      </c>
      <c r="B899" s="38">
        <v>10601</v>
      </c>
      <c r="C899" s="70"/>
      <c r="D899" s="39" t="s">
        <v>77</v>
      </c>
      <c r="E899" s="152">
        <v>0</v>
      </c>
      <c r="G899" s="75"/>
      <c r="H899" s="21"/>
      <c r="I899" s="21"/>
      <c r="J899" s="21"/>
      <c r="K899" s="21"/>
    </row>
    <row r="900" spans="1:11" s="130" customFormat="1" ht="12" hidden="1" customHeight="1" x14ac:dyDescent="0.2">
      <c r="A900" s="63">
        <v>23</v>
      </c>
      <c r="B900" s="38">
        <v>10602</v>
      </c>
      <c r="C900" s="70"/>
      <c r="D900" s="39" t="s">
        <v>78</v>
      </c>
      <c r="E900" s="152">
        <v>0</v>
      </c>
      <c r="G900" s="75"/>
      <c r="H900" s="21"/>
      <c r="I900" s="21"/>
      <c r="J900" s="21"/>
      <c r="K900" s="21"/>
    </row>
    <row r="901" spans="1:11" s="130" customFormat="1" ht="12" hidden="1" customHeight="1" x14ac:dyDescent="0.2">
      <c r="A901" s="63">
        <v>23</v>
      </c>
      <c r="B901" s="38">
        <v>10603</v>
      </c>
      <c r="C901" s="70"/>
      <c r="D901" s="39" t="s">
        <v>79</v>
      </c>
      <c r="E901" s="152">
        <v>0</v>
      </c>
      <c r="G901" s="75"/>
      <c r="H901" s="21"/>
      <c r="I901" s="21"/>
      <c r="J901" s="21"/>
      <c r="K901" s="21"/>
    </row>
    <row r="902" spans="1:11" s="130" customFormat="1" ht="12" hidden="1" customHeight="1" x14ac:dyDescent="0.2">
      <c r="A902" s="63">
        <v>24</v>
      </c>
      <c r="B902" s="38">
        <v>10601</v>
      </c>
      <c r="C902" s="70"/>
      <c r="D902" s="39" t="s">
        <v>77</v>
      </c>
      <c r="E902" s="152">
        <v>0</v>
      </c>
      <c r="G902" s="75"/>
      <c r="H902" s="21"/>
      <c r="I902" s="21"/>
      <c r="J902" s="21"/>
      <c r="K902" s="21"/>
    </row>
    <row r="903" spans="1:11" s="130" customFormat="1" ht="12" hidden="1" customHeight="1" x14ac:dyDescent="0.2">
      <c r="A903" s="63">
        <v>24</v>
      </c>
      <c r="B903" s="38">
        <v>10602</v>
      </c>
      <c r="C903" s="70"/>
      <c r="D903" s="39" t="s">
        <v>78</v>
      </c>
      <c r="E903" s="152">
        <v>0</v>
      </c>
      <c r="G903" s="75"/>
      <c r="H903" s="21"/>
      <c r="I903" s="21"/>
      <c r="J903" s="21"/>
      <c r="K903" s="21"/>
    </row>
    <row r="904" spans="1:11" s="130" customFormat="1" ht="12" hidden="1" customHeight="1" x14ac:dyDescent="0.2">
      <c r="A904" s="63">
        <v>24</v>
      </c>
      <c r="B904" s="38">
        <v>10603</v>
      </c>
      <c r="C904" s="70"/>
      <c r="D904" s="39" t="s">
        <v>79</v>
      </c>
      <c r="E904" s="152">
        <v>0</v>
      </c>
      <c r="G904" s="75"/>
      <c r="H904" s="21"/>
      <c r="I904" s="21"/>
      <c r="J904" s="21"/>
      <c r="K904" s="21"/>
    </row>
    <row r="905" spans="1:11" s="130" customFormat="1" ht="12" hidden="1" customHeight="1" x14ac:dyDescent="0.2">
      <c r="A905" s="63">
        <v>43</v>
      </c>
      <c r="B905" s="38">
        <v>10601</v>
      </c>
      <c r="C905" s="70"/>
      <c r="D905" s="39" t="s">
        <v>77</v>
      </c>
      <c r="E905" s="152">
        <v>0</v>
      </c>
      <c r="G905" s="75"/>
      <c r="H905" s="21"/>
      <c r="I905" s="21"/>
      <c r="J905" s="21"/>
      <c r="K905" s="21"/>
    </row>
    <row r="906" spans="1:11" s="130" customFormat="1" ht="12" hidden="1" customHeight="1" x14ac:dyDescent="0.2">
      <c r="A906" s="63">
        <v>43</v>
      </c>
      <c r="B906" s="38">
        <v>10602</v>
      </c>
      <c r="C906" s="70"/>
      <c r="D906" s="39" t="s">
        <v>78</v>
      </c>
      <c r="E906" s="152">
        <v>0</v>
      </c>
      <c r="G906" s="75"/>
      <c r="H906" s="21"/>
      <c r="I906" s="21"/>
      <c r="J906" s="21"/>
      <c r="K906" s="21"/>
    </row>
    <row r="907" spans="1:11" s="130" customFormat="1" ht="12" hidden="1" customHeight="1" x14ac:dyDescent="0.2">
      <c r="A907" s="63">
        <v>43</v>
      </c>
      <c r="B907" s="38">
        <v>10603</v>
      </c>
      <c r="C907" s="70"/>
      <c r="D907" s="39" t="s">
        <v>79</v>
      </c>
      <c r="E907" s="152">
        <v>0</v>
      </c>
      <c r="G907" s="75"/>
      <c r="H907" s="21"/>
      <c r="I907" s="21"/>
      <c r="J907" s="21"/>
      <c r="K907" s="21"/>
    </row>
    <row r="908" spans="1:11" s="130" customFormat="1" ht="12" hidden="1" customHeight="1" x14ac:dyDescent="0.2">
      <c r="A908" s="63">
        <v>44</v>
      </c>
      <c r="B908" s="38">
        <v>10601</v>
      </c>
      <c r="C908" s="70"/>
      <c r="D908" s="39" t="s">
        <v>77</v>
      </c>
      <c r="E908" s="152">
        <v>0</v>
      </c>
      <c r="G908" s="75"/>
      <c r="H908" s="21"/>
      <c r="I908" s="21"/>
      <c r="J908" s="21"/>
      <c r="K908" s="21"/>
    </row>
    <row r="909" spans="1:11" s="130" customFormat="1" ht="12" hidden="1" customHeight="1" x14ac:dyDescent="0.2">
      <c r="A909" s="63">
        <v>44</v>
      </c>
      <c r="B909" s="38">
        <v>10602</v>
      </c>
      <c r="C909" s="70"/>
      <c r="D909" s="39" t="s">
        <v>78</v>
      </c>
      <c r="E909" s="152">
        <v>0</v>
      </c>
      <c r="G909" s="75"/>
      <c r="H909" s="21"/>
      <c r="I909" s="21"/>
      <c r="J909" s="21"/>
      <c r="K909" s="21"/>
    </row>
    <row r="910" spans="1:11" s="130" customFormat="1" ht="12" hidden="1" customHeight="1" x14ac:dyDescent="0.2">
      <c r="A910" s="63">
        <v>44</v>
      </c>
      <c r="B910" s="38">
        <v>10603</v>
      </c>
      <c r="C910" s="70"/>
      <c r="D910" s="39" t="s">
        <v>79</v>
      </c>
      <c r="E910" s="152">
        <v>0</v>
      </c>
      <c r="G910" s="75"/>
      <c r="H910" s="21"/>
      <c r="I910" s="21"/>
      <c r="J910" s="21"/>
      <c r="K910" s="21"/>
    </row>
    <row r="911" spans="1:11" s="130" customFormat="1" ht="12" hidden="1" customHeight="1" x14ac:dyDescent="0.2">
      <c r="A911" s="63">
        <v>45</v>
      </c>
      <c r="B911" s="38">
        <v>10601</v>
      </c>
      <c r="C911" s="70"/>
      <c r="D911" s="39" t="s">
        <v>77</v>
      </c>
      <c r="E911" s="152">
        <v>0</v>
      </c>
      <c r="G911" s="75"/>
      <c r="H911" s="21"/>
      <c r="I911" s="21"/>
      <c r="J911" s="21"/>
      <c r="K911" s="21"/>
    </row>
    <row r="912" spans="1:11" s="130" customFormat="1" ht="12" hidden="1" customHeight="1" x14ac:dyDescent="0.2">
      <c r="A912" s="63">
        <v>45</v>
      </c>
      <c r="B912" s="38">
        <v>10602</v>
      </c>
      <c r="C912" s="70"/>
      <c r="D912" s="39" t="s">
        <v>78</v>
      </c>
      <c r="E912" s="152">
        <v>0</v>
      </c>
      <c r="G912" s="75"/>
      <c r="H912" s="21"/>
      <c r="I912" s="21"/>
      <c r="J912" s="21"/>
      <c r="K912" s="21"/>
    </row>
    <row r="913" spans="1:11" s="130" customFormat="1" ht="12" hidden="1" customHeight="1" x14ac:dyDescent="0.2">
      <c r="A913" s="63">
        <v>45</v>
      </c>
      <c r="B913" s="38">
        <v>10603</v>
      </c>
      <c r="C913" s="70"/>
      <c r="D913" s="39" t="s">
        <v>79</v>
      </c>
      <c r="E913" s="152">
        <v>0</v>
      </c>
      <c r="G913" s="75"/>
      <c r="H913" s="21"/>
      <c r="I913" s="21"/>
      <c r="J913" s="21"/>
      <c r="K913" s="21"/>
    </row>
    <row r="914" spans="1:11" s="130" customFormat="1" ht="12" hidden="1" customHeight="1" x14ac:dyDescent="0.2">
      <c r="A914" s="63">
        <v>46</v>
      </c>
      <c r="B914" s="38">
        <v>10601</v>
      </c>
      <c r="C914" s="70"/>
      <c r="D914" s="39" t="s">
        <v>77</v>
      </c>
      <c r="E914" s="152">
        <v>0</v>
      </c>
      <c r="G914" s="75"/>
      <c r="H914" s="21"/>
      <c r="I914" s="21"/>
      <c r="J914" s="21"/>
      <c r="K914" s="21"/>
    </row>
    <row r="915" spans="1:11" s="130" customFormat="1" ht="12" hidden="1" customHeight="1" x14ac:dyDescent="0.2">
      <c r="A915" s="63">
        <v>46</v>
      </c>
      <c r="B915" s="38">
        <v>10602</v>
      </c>
      <c r="C915" s="70"/>
      <c r="D915" s="39" t="s">
        <v>78</v>
      </c>
      <c r="E915" s="152">
        <v>0</v>
      </c>
      <c r="G915" s="75"/>
      <c r="H915" s="21"/>
      <c r="I915" s="21"/>
      <c r="J915" s="21"/>
      <c r="K915" s="21"/>
    </row>
    <row r="916" spans="1:11" s="130" customFormat="1" ht="12" hidden="1" customHeight="1" x14ac:dyDescent="0.2">
      <c r="A916" s="63">
        <v>46</v>
      </c>
      <c r="B916" s="38">
        <v>10603</v>
      </c>
      <c r="C916" s="70"/>
      <c r="D916" s="39" t="s">
        <v>79</v>
      </c>
      <c r="E916" s="152">
        <v>0</v>
      </c>
      <c r="G916" s="75"/>
      <c r="H916" s="21"/>
      <c r="I916" s="21"/>
      <c r="J916" s="21"/>
      <c r="K916" s="21"/>
    </row>
    <row r="917" spans="1:11" s="130" customFormat="1" ht="12" hidden="1" customHeight="1" x14ac:dyDescent="0.2">
      <c r="A917" s="63">
        <v>31</v>
      </c>
      <c r="B917" s="38">
        <v>10601</v>
      </c>
      <c r="C917" s="70"/>
      <c r="D917" s="39" t="s">
        <v>77</v>
      </c>
      <c r="E917" s="152">
        <v>0</v>
      </c>
      <c r="G917" s="75"/>
      <c r="H917" s="21"/>
      <c r="I917" s="21"/>
      <c r="J917" s="21"/>
      <c r="K917" s="21"/>
    </row>
    <row r="918" spans="1:11" s="130" customFormat="1" ht="12" hidden="1" customHeight="1" x14ac:dyDescent="0.2">
      <c r="A918" s="63">
        <v>31</v>
      </c>
      <c r="B918" s="38">
        <v>10602</v>
      </c>
      <c r="C918" s="70"/>
      <c r="D918" s="39" t="s">
        <v>78</v>
      </c>
      <c r="E918" s="152">
        <v>0</v>
      </c>
      <c r="G918" s="75"/>
      <c r="H918" s="21"/>
      <c r="I918" s="21"/>
      <c r="J918" s="21"/>
      <c r="K918" s="21"/>
    </row>
    <row r="919" spans="1:11" s="130" customFormat="1" ht="12" hidden="1" customHeight="1" x14ac:dyDescent="0.2">
      <c r="A919" s="63">
        <v>31</v>
      </c>
      <c r="B919" s="38">
        <v>10603</v>
      </c>
      <c r="C919" s="70"/>
      <c r="D919" s="39" t="s">
        <v>79</v>
      </c>
      <c r="E919" s="152">
        <v>0</v>
      </c>
      <c r="G919" s="75"/>
      <c r="H919" s="21"/>
      <c r="I919" s="21"/>
      <c r="J919" s="21"/>
      <c r="K919" s="21"/>
    </row>
    <row r="920" spans="1:11" s="130" customFormat="1" ht="12" hidden="1" customHeight="1" x14ac:dyDescent="0.2">
      <c r="A920" s="63">
        <v>36</v>
      </c>
      <c r="B920" s="38">
        <v>10601</v>
      </c>
      <c r="C920" s="70"/>
      <c r="D920" s="39" t="s">
        <v>77</v>
      </c>
      <c r="E920" s="152">
        <v>0</v>
      </c>
      <c r="G920" s="75"/>
      <c r="H920" s="21"/>
      <c r="I920" s="21"/>
      <c r="J920" s="21"/>
      <c r="K920" s="21"/>
    </row>
    <row r="921" spans="1:11" s="130" customFormat="1" ht="12" hidden="1" customHeight="1" x14ac:dyDescent="0.2">
      <c r="A921" s="63">
        <v>36</v>
      </c>
      <c r="B921" s="38">
        <v>10602</v>
      </c>
      <c r="C921" s="70"/>
      <c r="D921" s="39" t="s">
        <v>78</v>
      </c>
      <c r="E921" s="152">
        <v>0</v>
      </c>
      <c r="G921" s="75"/>
      <c r="H921" s="21"/>
      <c r="I921" s="21"/>
      <c r="J921" s="21"/>
      <c r="K921" s="21"/>
    </row>
    <row r="922" spans="1:11" s="130" customFormat="1" ht="12" hidden="1" customHeight="1" x14ac:dyDescent="0.2">
      <c r="A922" s="63">
        <v>36</v>
      </c>
      <c r="B922" s="38">
        <v>10603</v>
      </c>
      <c r="C922" s="70"/>
      <c r="D922" s="39" t="s">
        <v>79</v>
      </c>
      <c r="E922" s="152">
        <v>0</v>
      </c>
      <c r="G922" s="75"/>
      <c r="H922" s="21"/>
      <c r="I922" s="21"/>
      <c r="J922" s="21"/>
      <c r="K922" s="21"/>
    </row>
    <row r="923" spans="1:11" s="130" customFormat="1" ht="12" hidden="1" customHeight="1" x14ac:dyDescent="0.2">
      <c r="A923" s="63">
        <v>42</v>
      </c>
      <c r="B923" s="38">
        <v>10601</v>
      </c>
      <c r="C923" s="70"/>
      <c r="D923" s="39" t="s">
        <v>77</v>
      </c>
      <c r="E923" s="152">
        <v>0</v>
      </c>
      <c r="G923" s="75"/>
      <c r="H923" s="21"/>
      <c r="I923" s="21"/>
      <c r="J923" s="21"/>
      <c r="K923" s="21"/>
    </row>
    <row r="924" spans="1:11" s="130" customFormat="1" ht="12" hidden="1" customHeight="1" x14ac:dyDescent="0.2">
      <c r="A924" s="63">
        <v>42</v>
      </c>
      <c r="B924" s="38">
        <v>10602</v>
      </c>
      <c r="C924" s="70"/>
      <c r="D924" s="39" t="s">
        <v>78</v>
      </c>
      <c r="E924" s="152">
        <v>0</v>
      </c>
      <c r="G924" s="75"/>
      <c r="H924" s="21"/>
      <c r="I924" s="21"/>
      <c r="J924" s="21"/>
      <c r="K924" s="21"/>
    </row>
    <row r="925" spans="1:11" s="130" customFormat="1" ht="12" hidden="1" customHeight="1" x14ac:dyDescent="0.2">
      <c r="A925" s="63">
        <v>42</v>
      </c>
      <c r="B925" s="38">
        <v>10603</v>
      </c>
      <c r="C925" s="70"/>
      <c r="D925" s="39" t="s">
        <v>79</v>
      </c>
      <c r="E925" s="152">
        <v>0</v>
      </c>
      <c r="G925" s="75"/>
      <c r="H925" s="21"/>
      <c r="I925" s="21"/>
      <c r="J925" s="21"/>
      <c r="K925" s="21"/>
    </row>
    <row r="926" spans="1:11" s="130" customFormat="1" ht="12" customHeight="1" x14ac:dyDescent="0.2">
      <c r="A926" s="63"/>
      <c r="B926" s="38" t="s">
        <v>106</v>
      </c>
      <c r="C926" s="70"/>
      <c r="D926" s="39"/>
      <c r="E926" s="177"/>
      <c r="G926" s="75"/>
      <c r="H926" s="21"/>
      <c r="I926" s="21"/>
      <c r="J926" s="21"/>
      <c r="K926" s="21"/>
    </row>
    <row r="927" spans="1:11" s="130" customFormat="1" ht="12" customHeight="1" x14ac:dyDescent="0.2">
      <c r="A927" s="541" t="s">
        <v>243</v>
      </c>
      <c r="B927" s="543"/>
      <c r="C927" s="68"/>
      <c r="D927" s="43" t="s">
        <v>80</v>
      </c>
      <c r="E927" s="178">
        <f>SUM(E928:E978)</f>
        <v>219961440</v>
      </c>
      <c r="H927" s="21"/>
      <c r="I927" s="21"/>
      <c r="J927" s="21"/>
      <c r="K927" s="21"/>
    </row>
    <row r="928" spans="1:11" s="130" customFormat="1" ht="12" hidden="1" customHeight="1" x14ac:dyDescent="0.2">
      <c r="A928" s="63">
        <v>17</v>
      </c>
      <c r="B928" s="38">
        <v>10701</v>
      </c>
      <c r="C928" s="70"/>
      <c r="D928" s="39" t="s">
        <v>81</v>
      </c>
      <c r="E928" s="152"/>
      <c r="G928" s="75"/>
      <c r="H928" s="21"/>
      <c r="I928" s="21"/>
      <c r="J928" s="21"/>
      <c r="K928" s="21"/>
    </row>
    <row r="929" spans="1:7" ht="12" hidden="1" customHeight="1" x14ac:dyDescent="0.2">
      <c r="A929" s="63">
        <v>17</v>
      </c>
      <c r="B929" s="38">
        <v>10703</v>
      </c>
      <c r="C929" s="70"/>
      <c r="D929" s="39" t="s">
        <v>83</v>
      </c>
      <c r="E929" s="152">
        <v>0</v>
      </c>
    </row>
    <row r="930" spans="1:7" ht="12" hidden="1" customHeight="1" x14ac:dyDescent="0.2">
      <c r="A930" s="63">
        <v>17</v>
      </c>
      <c r="B930" s="38">
        <v>10702</v>
      </c>
      <c r="C930" s="70"/>
      <c r="D930" s="39" t="s">
        <v>82</v>
      </c>
      <c r="E930" s="152">
        <v>0</v>
      </c>
      <c r="G930" s="154"/>
    </row>
    <row r="931" spans="1:7" ht="12" customHeight="1" x14ac:dyDescent="0.2">
      <c r="A931" s="63"/>
      <c r="B931" s="38">
        <v>10701</v>
      </c>
      <c r="C931" s="70"/>
      <c r="D931" s="39" t="s">
        <v>81</v>
      </c>
      <c r="E931" s="152">
        <f>'Gastos 630'!F139+'Gastos 630'!F143+'Gastos 630'!F145+'Gastos 630'!F142+'Gastos 630'!F146+'Gastos 630'!F141+'Gastos 630'!F148</f>
        <v>214961440</v>
      </c>
      <c r="G931" s="154"/>
    </row>
    <row r="932" spans="1:7" ht="12" hidden="1" customHeight="1" x14ac:dyDescent="0.2">
      <c r="A932" s="63"/>
      <c r="B932" s="38">
        <v>10702</v>
      </c>
      <c r="C932" s="70"/>
      <c r="D932" s="39" t="s">
        <v>82</v>
      </c>
      <c r="E932" s="152">
        <v>0</v>
      </c>
      <c r="G932" s="154"/>
    </row>
    <row r="933" spans="1:7" ht="12" hidden="1" customHeight="1" x14ac:dyDescent="0.2">
      <c r="A933" s="63"/>
      <c r="B933" s="38">
        <v>10703</v>
      </c>
      <c r="C933" s="70"/>
      <c r="D933" s="39" t="s">
        <v>83</v>
      </c>
      <c r="E933" s="152">
        <v>0</v>
      </c>
      <c r="G933" s="154"/>
    </row>
    <row r="934" spans="1:7" ht="12" hidden="1" customHeight="1" x14ac:dyDescent="0.2">
      <c r="A934" s="63"/>
      <c r="B934" s="38">
        <v>10701</v>
      </c>
      <c r="C934" s="70"/>
      <c r="D934" s="39" t="s">
        <v>81</v>
      </c>
      <c r="E934" s="152">
        <v>0</v>
      </c>
      <c r="G934" s="154"/>
    </row>
    <row r="935" spans="1:7" ht="12" hidden="1" customHeight="1" x14ac:dyDescent="0.2">
      <c r="A935" s="63"/>
      <c r="B935" s="38">
        <v>10702</v>
      </c>
      <c r="C935" s="70"/>
      <c r="D935" s="39" t="s">
        <v>82</v>
      </c>
      <c r="E935" s="152">
        <v>0</v>
      </c>
      <c r="G935" s="154"/>
    </row>
    <row r="936" spans="1:7" ht="12" hidden="1" customHeight="1" x14ac:dyDescent="0.2">
      <c r="A936" s="63"/>
      <c r="B936" s="38">
        <v>10703</v>
      </c>
      <c r="C936" s="70"/>
      <c r="D936" s="39" t="s">
        <v>83</v>
      </c>
      <c r="E936" s="152">
        <v>0</v>
      </c>
      <c r="G936" s="154"/>
    </row>
    <row r="937" spans="1:7" ht="12" hidden="1" customHeight="1" x14ac:dyDescent="0.2">
      <c r="A937" s="63"/>
      <c r="B937" s="38">
        <v>10701</v>
      </c>
      <c r="C937" s="70"/>
      <c r="D937" s="39" t="s">
        <v>81</v>
      </c>
      <c r="E937" s="152">
        <v>0</v>
      </c>
      <c r="G937" s="154"/>
    </row>
    <row r="938" spans="1:7" ht="12" customHeight="1" x14ac:dyDescent="0.2">
      <c r="A938" s="63"/>
      <c r="B938" s="38">
        <v>10702</v>
      </c>
      <c r="C938" s="70"/>
      <c r="D938" s="39" t="s">
        <v>82</v>
      </c>
      <c r="E938" s="152">
        <f>'Gastos 630'!F140+'Gastos 630'!F144</f>
        <v>5000000</v>
      </c>
      <c r="G938" s="154"/>
    </row>
    <row r="939" spans="1:7" ht="12" hidden="1" customHeight="1" x14ac:dyDescent="0.2">
      <c r="A939" s="63">
        <v>20</v>
      </c>
      <c r="B939" s="38">
        <v>10703</v>
      </c>
      <c r="C939" s="70"/>
      <c r="D939" s="39" t="s">
        <v>83</v>
      </c>
      <c r="E939" s="152">
        <v>0</v>
      </c>
      <c r="G939" s="154"/>
    </row>
    <row r="940" spans="1:7" ht="12" hidden="1" customHeight="1" x14ac:dyDescent="0.2">
      <c r="A940" s="63">
        <v>21</v>
      </c>
      <c r="B940" s="38">
        <v>10701</v>
      </c>
      <c r="C940" s="70"/>
      <c r="D940" s="39" t="s">
        <v>81</v>
      </c>
      <c r="E940" s="152">
        <v>0</v>
      </c>
      <c r="G940" s="154"/>
    </row>
    <row r="941" spans="1:7" ht="12" hidden="1" customHeight="1" x14ac:dyDescent="0.2">
      <c r="A941" s="63">
        <v>21</v>
      </c>
      <c r="B941" s="38">
        <v>10702</v>
      </c>
      <c r="C941" s="70"/>
      <c r="D941" s="39" t="s">
        <v>82</v>
      </c>
      <c r="E941" s="152">
        <v>0</v>
      </c>
      <c r="G941" s="154"/>
    </row>
    <row r="942" spans="1:7" ht="12" hidden="1" customHeight="1" x14ac:dyDescent="0.2">
      <c r="A942" s="63">
        <v>21</v>
      </c>
      <c r="B942" s="38">
        <v>10703</v>
      </c>
      <c r="C942" s="70"/>
      <c r="D942" s="39" t="s">
        <v>83</v>
      </c>
      <c r="E942" s="152">
        <v>0</v>
      </c>
      <c r="G942" s="154"/>
    </row>
    <row r="943" spans="1:7" ht="12" hidden="1" customHeight="1" x14ac:dyDescent="0.2">
      <c r="A943" s="63">
        <v>22</v>
      </c>
      <c r="B943" s="38">
        <v>10701</v>
      </c>
      <c r="C943" s="70"/>
      <c r="D943" s="39" t="s">
        <v>81</v>
      </c>
      <c r="E943" s="152">
        <v>0</v>
      </c>
      <c r="G943" s="154"/>
    </row>
    <row r="944" spans="1:7" ht="12" hidden="1" customHeight="1" x14ac:dyDescent="0.2">
      <c r="A944" s="63">
        <v>22</v>
      </c>
      <c r="B944" s="38">
        <v>10702</v>
      </c>
      <c r="C944" s="70"/>
      <c r="D944" s="39" t="s">
        <v>82</v>
      </c>
      <c r="E944" s="152">
        <v>0</v>
      </c>
      <c r="G944" s="154"/>
    </row>
    <row r="945" spans="1:7" ht="12" hidden="1" customHeight="1" x14ac:dyDescent="0.2">
      <c r="A945" s="63">
        <v>22</v>
      </c>
      <c r="B945" s="38">
        <v>10703</v>
      </c>
      <c r="C945" s="70"/>
      <c r="D945" s="39" t="s">
        <v>83</v>
      </c>
      <c r="E945" s="152">
        <v>0</v>
      </c>
      <c r="G945" s="154"/>
    </row>
    <row r="946" spans="1:7" ht="12" hidden="1" customHeight="1" x14ac:dyDescent="0.2">
      <c r="A946" s="63">
        <v>23</v>
      </c>
      <c r="B946" s="38">
        <v>10701</v>
      </c>
      <c r="C946" s="70"/>
      <c r="D946" s="39" t="s">
        <v>81</v>
      </c>
      <c r="E946" s="152">
        <v>0</v>
      </c>
      <c r="G946" s="154"/>
    </row>
    <row r="947" spans="1:7" ht="12" hidden="1" customHeight="1" x14ac:dyDescent="0.2">
      <c r="A947" s="63">
        <v>23</v>
      </c>
      <c r="B947" s="38">
        <v>10702</v>
      </c>
      <c r="C947" s="70"/>
      <c r="D947" s="39" t="s">
        <v>82</v>
      </c>
      <c r="E947" s="152">
        <v>0</v>
      </c>
      <c r="G947" s="154"/>
    </row>
    <row r="948" spans="1:7" ht="12" hidden="1" customHeight="1" x14ac:dyDescent="0.2">
      <c r="A948" s="63">
        <v>23</v>
      </c>
      <c r="B948" s="38">
        <v>10703</v>
      </c>
      <c r="C948" s="70"/>
      <c r="D948" s="39" t="s">
        <v>83</v>
      </c>
      <c r="E948" s="152">
        <v>0</v>
      </c>
      <c r="G948" s="154"/>
    </row>
    <row r="949" spans="1:7" ht="12" hidden="1" customHeight="1" x14ac:dyDescent="0.2">
      <c r="A949" s="63">
        <v>24</v>
      </c>
      <c r="B949" s="38">
        <v>10701</v>
      </c>
      <c r="C949" s="70"/>
      <c r="D949" s="39" t="s">
        <v>81</v>
      </c>
      <c r="E949" s="152">
        <v>0</v>
      </c>
      <c r="G949" s="154"/>
    </row>
    <row r="950" spans="1:7" ht="12" hidden="1" customHeight="1" x14ac:dyDescent="0.2">
      <c r="A950" s="63">
        <v>24</v>
      </c>
      <c r="B950" s="38">
        <v>10702</v>
      </c>
      <c r="C950" s="70"/>
      <c r="D950" s="39" t="s">
        <v>82</v>
      </c>
      <c r="E950" s="152">
        <v>0</v>
      </c>
      <c r="G950" s="154"/>
    </row>
    <row r="951" spans="1:7" ht="12" hidden="1" customHeight="1" x14ac:dyDescent="0.2">
      <c r="A951" s="63">
        <v>24</v>
      </c>
      <c r="B951" s="38">
        <v>10703</v>
      </c>
      <c r="C951" s="70"/>
      <c r="D951" s="39" t="s">
        <v>83</v>
      </c>
      <c r="E951" s="152">
        <v>0</v>
      </c>
      <c r="G951" s="154"/>
    </row>
    <row r="952" spans="1:7" ht="12" hidden="1" customHeight="1" x14ac:dyDescent="0.2">
      <c r="A952" s="63">
        <v>43</v>
      </c>
      <c r="B952" s="38">
        <v>10701</v>
      </c>
      <c r="C952" s="70"/>
      <c r="D952" s="39" t="s">
        <v>81</v>
      </c>
      <c r="E952" s="152">
        <v>0</v>
      </c>
      <c r="G952" s="154"/>
    </row>
    <row r="953" spans="1:7" ht="12" hidden="1" customHeight="1" x14ac:dyDescent="0.2">
      <c r="A953" s="63">
        <v>43</v>
      </c>
      <c r="B953" s="38">
        <v>10702</v>
      </c>
      <c r="C953" s="70"/>
      <c r="D953" s="39" t="s">
        <v>82</v>
      </c>
      <c r="E953" s="152">
        <v>0</v>
      </c>
      <c r="G953" s="154"/>
    </row>
    <row r="954" spans="1:7" ht="12" hidden="1" customHeight="1" x14ac:dyDescent="0.2">
      <c r="A954" s="63">
        <v>43</v>
      </c>
      <c r="B954" s="38">
        <v>10703</v>
      </c>
      <c r="C954" s="70"/>
      <c r="D954" s="39" t="s">
        <v>83</v>
      </c>
      <c r="E954" s="152">
        <v>0</v>
      </c>
      <c r="G954" s="154"/>
    </row>
    <row r="955" spans="1:7" ht="12" hidden="1" customHeight="1" x14ac:dyDescent="0.2">
      <c r="A955" s="63">
        <v>44</v>
      </c>
      <c r="B955" s="38">
        <v>10701</v>
      </c>
      <c r="C955" s="70"/>
      <c r="D955" s="39" t="s">
        <v>81</v>
      </c>
      <c r="E955" s="152">
        <v>0</v>
      </c>
      <c r="G955" s="154"/>
    </row>
    <row r="956" spans="1:7" ht="12" hidden="1" customHeight="1" x14ac:dyDescent="0.2">
      <c r="A956" s="63">
        <v>44</v>
      </c>
      <c r="B956" s="38">
        <v>10702</v>
      </c>
      <c r="C956" s="70"/>
      <c r="D956" s="39" t="s">
        <v>82</v>
      </c>
      <c r="E956" s="152">
        <v>0</v>
      </c>
      <c r="G956" s="154"/>
    </row>
    <row r="957" spans="1:7" ht="12" hidden="1" customHeight="1" x14ac:dyDescent="0.2">
      <c r="A957" s="63">
        <v>44</v>
      </c>
      <c r="B957" s="38">
        <v>10703</v>
      </c>
      <c r="C957" s="70"/>
      <c r="D957" s="39" t="s">
        <v>83</v>
      </c>
      <c r="E957" s="152">
        <v>0</v>
      </c>
      <c r="G957" s="154"/>
    </row>
    <row r="958" spans="1:7" ht="12" hidden="1" customHeight="1" x14ac:dyDescent="0.2">
      <c r="A958" s="63">
        <v>45</v>
      </c>
      <c r="B958" s="38">
        <v>10701</v>
      </c>
      <c r="C958" s="70"/>
      <c r="D958" s="39" t="s">
        <v>81</v>
      </c>
      <c r="E958" s="152">
        <v>0</v>
      </c>
      <c r="G958" s="154"/>
    </row>
    <row r="959" spans="1:7" ht="12" hidden="1" customHeight="1" x14ac:dyDescent="0.2">
      <c r="A959" s="63">
        <v>45</v>
      </c>
      <c r="B959" s="38">
        <v>10702</v>
      </c>
      <c r="C959" s="70"/>
      <c r="D959" s="39" t="s">
        <v>82</v>
      </c>
      <c r="E959" s="152">
        <v>0</v>
      </c>
      <c r="G959" s="154"/>
    </row>
    <row r="960" spans="1:7" ht="12" hidden="1" customHeight="1" x14ac:dyDescent="0.2">
      <c r="A960" s="63">
        <v>45</v>
      </c>
      <c r="B960" s="38">
        <v>10703</v>
      </c>
      <c r="C960" s="70"/>
      <c r="D960" s="39" t="s">
        <v>83</v>
      </c>
      <c r="E960" s="152">
        <v>0</v>
      </c>
      <c r="G960" s="154"/>
    </row>
    <row r="961" spans="1:7" ht="12" hidden="1" customHeight="1" x14ac:dyDescent="0.2">
      <c r="A961" s="63">
        <v>46</v>
      </c>
      <c r="B961" s="38">
        <v>10701</v>
      </c>
      <c r="C961" s="70"/>
      <c r="D961" s="39" t="s">
        <v>81</v>
      </c>
      <c r="E961" s="152">
        <v>0</v>
      </c>
      <c r="G961" s="154"/>
    </row>
    <row r="962" spans="1:7" ht="12" hidden="1" customHeight="1" x14ac:dyDescent="0.2">
      <c r="A962" s="63">
        <v>46</v>
      </c>
      <c r="B962" s="38">
        <v>10702</v>
      </c>
      <c r="C962" s="70"/>
      <c r="D962" s="39" t="s">
        <v>82</v>
      </c>
      <c r="E962" s="152">
        <v>0</v>
      </c>
      <c r="G962" s="154"/>
    </row>
    <row r="963" spans="1:7" ht="12" hidden="1" customHeight="1" x14ac:dyDescent="0.2">
      <c r="A963" s="63">
        <v>46</v>
      </c>
      <c r="B963" s="38">
        <v>10703</v>
      </c>
      <c r="C963" s="70"/>
      <c r="D963" s="39" t="s">
        <v>83</v>
      </c>
      <c r="E963" s="152">
        <v>0</v>
      </c>
      <c r="G963" s="154"/>
    </row>
    <row r="964" spans="1:7" ht="12" hidden="1" customHeight="1" x14ac:dyDescent="0.2">
      <c r="A964" s="63">
        <v>31</v>
      </c>
      <c r="B964" s="38">
        <v>10701</v>
      </c>
      <c r="C964" s="70"/>
      <c r="D964" s="39" t="s">
        <v>81</v>
      </c>
      <c r="E964" s="152">
        <v>0</v>
      </c>
      <c r="G964" s="154"/>
    </row>
    <row r="965" spans="1:7" ht="12" hidden="1" customHeight="1" x14ac:dyDescent="0.2">
      <c r="A965" s="63">
        <v>31</v>
      </c>
      <c r="B965" s="38">
        <v>10702</v>
      </c>
      <c r="C965" s="70"/>
      <c r="D965" s="39" t="s">
        <v>82</v>
      </c>
      <c r="E965" s="152">
        <v>0</v>
      </c>
      <c r="G965" s="154"/>
    </row>
    <row r="966" spans="1:7" ht="12" hidden="1" customHeight="1" x14ac:dyDescent="0.2">
      <c r="A966" s="63">
        <v>31</v>
      </c>
      <c r="B966" s="38">
        <v>10703</v>
      </c>
      <c r="C966" s="70"/>
      <c r="D966" s="39" t="s">
        <v>83</v>
      </c>
      <c r="E966" s="152">
        <v>0</v>
      </c>
      <c r="G966" s="154"/>
    </row>
    <row r="967" spans="1:7" ht="12" hidden="1" customHeight="1" x14ac:dyDescent="0.2">
      <c r="A967" s="63">
        <v>36</v>
      </c>
      <c r="B967" s="38">
        <v>10701</v>
      </c>
      <c r="C967" s="70"/>
      <c r="D967" s="39" t="s">
        <v>81</v>
      </c>
      <c r="E967" s="152">
        <v>0</v>
      </c>
      <c r="G967" s="154"/>
    </row>
    <row r="968" spans="1:7" ht="12" hidden="1" customHeight="1" x14ac:dyDescent="0.2">
      <c r="A968" s="63">
        <v>36</v>
      </c>
      <c r="B968" s="38">
        <v>10702</v>
      </c>
      <c r="C968" s="70"/>
      <c r="D968" s="39" t="s">
        <v>82</v>
      </c>
      <c r="E968" s="152">
        <v>0</v>
      </c>
      <c r="G968" s="154"/>
    </row>
    <row r="969" spans="1:7" ht="12" hidden="1" customHeight="1" x14ac:dyDescent="0.2">
      <c r="A969" s="63">
        <v>36</v>
      </c>
      <c r="B969" s="38">
        <v>10703</v>
      </c>
      <c r="C969" s="70"/>
      <c r="D969" s="39" t="s">
        <v>83</v>
      </c>
      <c r="E969" s="152">
        <v>0</v>
      </c>
      <c r="G969" s="154"/>
    </row>
    <row r="970" spans="1:7" ht="12" hidden="1" customHeight="1" x14ac:dyDescent="0.2">
      <c r="A970" s="63">
        <v>42</v>
      </c>
      <c r="B970" s="38">
        <v>10701</v>
      </c>
      <c r="C970" s="70"/>
      <c r="D970" s="39" t="s">
        <v>81</v>
      </c>
      <c r="E970" s="152">
        <v>0</v>
      </c>
      <c r="G970" s="154"/>
    </row>
    <row r="971" spans="1:7" ht="12" hidden="1" customHeight="1" x14ac:dyDescent="0.2">
      <c r="A971" s="63">
        <v>42</v>
      </c>
      <c r="B971" s="38">
        <v>10702</v>
      </c>
      <c r="C971" s="70"/>
      <c r="D971" s="39" t="s">
        <v>82</v>
      </c>
      <c r="E971" s="152">
        <v>0</v>
      </c>
      <c r="G971" s="154"/>
    </row>
    <row r="972" spans="1:7" ht="12" hidden="1" customHeight="1" x14ac:dyDescent="0.2">
      <c r="A972" s="63">
        <v>42</v>
      </c>
      <c r="B972" s="38">
        <v>10703</v>
      </c>
      <c r="C972" s="70"/>
      <c r="D972" s="39" t="s">
        <v>83</v>
      </c>
      <c r="E972" s="152">
        <v>0</v>
      </c>
      <c r="G972" s="154"/>
    </row>
    <row r="973" spans="1:7" ht="12" hidden="1" customHeight="1" x14ac:dyDescent="0.2">
      <c r="A973" s="63">
        <v>49</v>
      </c>
      <c r="B973" s="38">
        <v>10701</v>
      </c>
      <c r="C973" s="70"/>
      <c r="D973" s="39" t="s">
        <v>81</v>
      </c>
      <c r="E973" s="152">
        <v>0</v>
      </c>
      <c r="G973" s="154"/>
    </row>
    <row r="974" spans="1:7" ht="12" hidden="1" customHeight="1" x14ac:dyDescent="0.2">
      <c r="A974" s="63">
        <v>53</v>
      </c>
      <c r="B974" s="38">
        <v>10701</v>
      </c>
      <c r="C974" s="70"/>
      <c r="D974" s="39" t="s">
        <v>81</v>
      </c>
      <c r="E974" s="152"/>
      <c r="G974" s="154"/>
    </row>
    <row r="975" spans="1:7" ht="12" hidden="1" customHeight="1" x14ac:dyDescent="0.2">
      <c r="A975" s="63">
        <v>54</v>
      </c>
      <c r="B975" s="38">
        <v>10701</v>
      </c>
      <c r="C975" s="70"/>
      <c r="D975" s="39" t="s">
        <v>81</v>
      </c>
      <c r="E975" s="152">
        <v>0</v>
      </c>
      <c r="G975" s="154"/>
    </row>
    <row r="976" spans="1:7" ht="12" hidden="1" customHeight="1" x14ac:dyDescent="0.2">
      <c r="A976" s="63">
        <v>58</v>
      </c>
      <c r="B976" s="38">
        <v>10701</v>
      </c>
      <c r="C976" s="70"/>
      <c r="D976" s="39" t="s">
        <v>81</v>
      </c>
      <c r="E976" s="152"/>
      <c r="G976" s="154"/>
    </row>
    <row r="977" spans="1:7" ht="12" hidden="1" customHeight="1" x14ac:dyDescent="0.2">
      <c r="A977" s="63"/>
      <c r="E977" s="300"/>
      <c r="G977" s="154"/>
    </row>
    <row r="978" spans="1:7" ht="12" customHeight="1" x14ac:dyDescent="0.2">
      <c r="A978" s="71"/>
      <c r="B978" s="290" t="s">
        <v>106</v>
      </c>
      <c r="C978" s="70"/>
      <c r="D978" s="39"/>
      <c r="E978" s="177"/>
      <c r="G978" s="154"/>
    </row>
    <row r="979" spans="1:7" ht="12" customHeight="1" x14ac:dyDescent="0.2">
      <c r="A979" s="549" t="s">
        <v>244</v>
      </c>
      <c r="B979" s="551"/>
      <c r="C979" s="91"/>
      <c r="D979" s="36" t="s">
        <v>84</v>
      </c>
      <c r="E979" s="299">
        <f>SUM(E980:E1124)</f>
        <v>338940000</v>
      </c>
      <c r="G979" s="154"/>
    </row>
    <row r="980" spans="1:7" ht="12" hidden="1" customHeight="1" x14ac:dyDescent="0.2">
      <c r="A980" s="63">
        <v>17</v>
      </c>
      <c r="B980" s="38">
        <v>10801</v>
      </c>
      <c r="C980" s="70"/>
      <c r="D980" s="39" t="s">
        <v>140</v>
      </c>
      <c r="E980" s="152">
        <v>0</v>
      </c>
      <c r="G980" s="154"/>
    </row>
    <row r="981" spans="1:7" s="155" customFormat="1" ht="12" hidden="1" customHeight="1" x14ac:dyDescent="0.2">
      <c r="A981" s="148">
        <v>17</v>
      </c>
      <c r="B981" s="285">
        <v>10802</v>
      </c>
      <c r="C981" s="150"/>
      <c r="D981" s="151" t="s">
        <v>141</v>
      </c>
      <c r="E981" s="152">
        <v>0</v>
      </c>
      <c r="F981" s="153"/>
      <c r="G981" s="154"/>
    </row>
    <row r="982" spans="1:7" s="155" customFormat="1" ht="12" hidden="1" customHeight="1" x14ac:dyDescent="0.2">
      <c r="A982" s="148">
        <v>17</v>
      </c>
      <c r="B982" s="285">
        <v>10803</v>
      </c>
      <c r="C982" s="150"/>
      <c r="D982" s="151" t="s">
        <v>142</v>
      </c>
      <c r="E982" s="152">
        <v>0</v>
      </c>
      <c r="F982" s="153"/>
      <c r="G982" s="154"/>
    </row>
    <row r="983" spans="1:7" ht="12" hidden="1" customHeight="1" x14ac:dyDescent="0.2">
      <c r="A983" s="63">
        <v>17</v>
      </c>
      <c r="B983" s="38">
        <v>10804</v>
      </c>
      <c r="C983" s="70"/>
      <c r="D983" s="39" t="s">
        <v>143</v>
      </c>
      <c r="E983" s="152">
        <v>0</v>
      </c>
      <c r="G983" s="154"/>
    </row>
    <row r="984" spans="1:7" ht="12" hidden="1" customHeight="1" x14ac:dyDescent="0.2">
      <c r="A984" s="63">
        <v>17</v>
      </c>
      <c r="B984" s="38">
        <v>10805</v>
      </c>
      <c r="C984" s="70"/>
      <c r="D984" s="39" t="s">
        <v>144</v>
      </c>
      <c r="E984" s="152">
        <v>0</v>
      </c>
      <c r="G984" s="154"/>
    </row>
    <row r="985" spans="1:7" ht="12" hidden="1" customHeight="1" x14ac:dyDescent="0.2">
      <c r="A985" s="63">
        <v>17</v>
      </c>
      <c r="B985" s="38">
        <v>10806</v>
      </c>
      <c r="C985" s="70"/>
      <c r="D985" s="39" t="s">
        <v>145</v>
      </c>
      <c r="E985" s="152">
        <v>0</v>
      </c>
      <c r="G985" s="154"/>
    </row>
    <row r="986" spans="1:7" ht="12" hidden="1" customHeight="1" x14ac:dyDescent="0.2">
      <c r="A986" s="63">
        <v>17</v>
      </c>
      <c r="B986" s="38">
        <v>10807</v>
      </c>
      <c r="C986" s="70"/>
      <c r="D986" s="39" t="s">
        <v>229</v>
      </c>
      <c r="E986" s="152">
        <v>0</v>
      </c>
      <c r="G986" s="154"/>
    </row>
    <row r="987" spans="1:7" ht="12" hidden="1" customHeight="1" x14ac:dyDescent="0.2">
      <c r="A987" s="63">
        <v>17</v>
      </c>
      <c r="B987" s="38">
        <v>10808</v>
      </c>
      <c r="C987" s="70"/>
      <c r="D987" s="39" t="s">
        <v>462</v>
      </c>
      <c r="E987" s="152">
        <v>0</v>
      </c>
      <c r="G987" s="154"/>
    </row>
    <row r="988" spans="1:7" ht="12" hidden="1" customHeight="1" x14ac:dyDescent="0.2">
      <c r="A988" s="63">
        <v>17</v>
      </c>
      <c r="B988" s="38">
        <v>10899</v>
      </c>
      <c r="C988" s="70"/>
      <c r="D988" s="39" t="s">
        <v>283</v>
      </c>
      <c r="E988" s="152">
        <v>0</v>
      </c>
      <c r="G988" s="154"/>
    </row>
    <row r="989" spans="1:7" ht="12" hidden="1" customHeight="1" x14ac:dyDescent="0.2">
      <c r="A989" s="63">
        <v>18</v>
      </c>
      <c r="B989" s="38">
        <v>10801</v>
      </c>
      <c r="C989" s="70"/>
      <c r="D989" s="39" t="s">
        <v>140</v>
      </c>
      <c r="E989" s="152">
        <v>0</v>
      </c>
      <c r="G989" s="154"/>
    </row>
    <row r="990" spans="1:7" ht="12" hidden="1" customHeight="1" x14ac:dyDescent="0.2">
      <c r="A990" s="63">
        <v>18</v>
      </c>
      <c r="B990" s="38">
        <v>10802</v>
      </c>
      <c r="C990" s="70"/>
      <c r="D990" s="39" t="s">
        <v>141</v>
      </c>
      <c r="E990" s="152">
        <v>0</v>
      </c>
      <c r="G990" s="154"/>
    </row>
    <row r="991" spans="1:7" ht="12" hidden="1" customHeight="1" x14ac:dyDescent="0.2">
      <c r="A991" s="63">
        <v>18</v>
      </c>
      <c r="B991" s="38">
        <v>10803</v>
      </c>
      <c r="C991" s="70"/>
      <c r="D991" s="39" t="s">
        <v>142</v>
      </c>
      <c r="E991" s="152">
        <v>0</v>
      </c>
      <c r="G991" s="154"/>
    </row>
    <row r="992" spans="1:7" ht="12" hidden="1" customHeight="1" x14ac:dyDescent="0.2">
      <c r="A992" s="63">
        <v>18</v>
      </c>
      <c r="B992" s="38">
        <v>10804</v>
      </c>
      <c r="C992" s="70"/>
      <c r="D992" s="39" t="s">
        <v>143</v>
      </c>
      <c r="E992" s="152">
        <v>0</v>
      </c>
      <c r="G992" s="154"/>
    </row>
    <row r="993" spans="1:7" ht="12" hidden="1" customHeight="1" x14ac:dyDescent="0.2">
      <c r="A993" s="63">
        <v>18</v>
      </c>
      <c r="B993" s="38">
        <v>10805</v>
      </c>
      <c r="C993" s="70"/>
      <c r="D993" s="39" t="s">
        <v>144</v>
      </c>
      <c r="E993" s="152">
        <v>0</v>
      </c>
      <c r="G993" s="154"/>
    </row>
    <row r="994" spans="1:7" ht="12" hidden="1" customHeight="1" x14ac:dyDescent="0.2">
      <c r="A994" s="63">
        <v>18</v>
      </c>
      <c r="B994" s="38">
        <v>10806</v>
      </c>
      <c r="C994" s="70"/>
      <c r="D994" s="39" t="s">
        <v>145</v>
      </c>
      <c r="E994" s="152">
        <v>0</v>
      </c>
      <c r="G994" s="154"/>
    </row>
    <row r="995" spans="1:7" ht="12" hidden="1" customHeight="1" x14ac:dyDescent="0.2">
      <c r="A995" s="63">
        <v>18</v>
      </c>
      <c r="B995" s="38">
        <v>10807</v>
      </c>
      <c r="C995" s="70"/>
      <c r="D995" s="39" t="s">
        <v>229</v>
      </c>
      <c r="E995" s="152">
        <v>0</v>
      </c>
      <c r="G995" s="154"/>
    </row>
    <row r="996" spans="1:7" ht="12" hidden="1" customHeight="1" x14ac:dyDescent="0.2">
      <c r="A996" s="63">
        <v>18</v>
      </c>
      <c r="B996" s="38">
        <v>10808</v>
      </c>
      <c r="C996" s="70"/>
      <c r="D996" s="39" t="s">
        <v>230</v>
      </c>
      <c r="E996" s="152">
        <v>0</v>
      </c>
      <c r="G996" s="154"/>
    </row>
    <row r="997" spans="1:7" ht="12" hidden="1" customHeight="1" x14ac:dyDescent="0.2">
      <c r="A997" s="63">
        <v>18</v>
      </c>
      <c r="B997" s="38">
        <v>10899</v>
      </c>
      <c r="C997" s="70"/>
      <c r="D997" s="39" t="s">
        <v>283</v>
      </c>
      <c r="E997" s="152">
        <v>0</v>
      </c>
      <c r="G997" s="154"/>
    </row>
    <row r="998" spans="1:7" ht="12" customHeight="1" x14ac:dyDescent="0.2">
      <c r="A998" s="63"/>
      <c r="B998" s="38">
        <v>10801</v>
      </c>
      <c r="C998" s="70"/>
      <c r="D998" s="39" t="s">
        <v>140</v>
      </c>
      <c r="E998" s="152">
        <f>'Gastos 630'!F152+'Gastos 630'!F159</f>
        <v>107340000</v>
      </c>
      <c r="G998" s="154"/>
    </row>
    <row r="999" spans="1:7" ht="12" hidden="1" customHeight="1" x14ac:dyDescent="0.2">
      <c r="A999" s="63"/>
      <c r="B999" s="38">
        <v>10802</v>
      </c>
      <c r="C999" s="70"/>
      <c r="D999" s="39" t="s">
        <v>141</v>
      </c>
      <c r="E999" s="152">
        <v>0</v>
      </c>
      <c r="G999" s="154"/>
    </row>
    <row r="1000" spans="1:7" ht="12" hidden="1" customHeight="1" x14ac:dyDescent="0.2">
      <c r="A1000" s="63"/>
      <c r="B1000" s="38">
        <v>10803</v>
      </c>
      <c r="C1000" s="70"/>
      <c r="D1000" s="39" t="s">
        <v>142</v>
      </c>
      <c r="E1000" s="152">
        <v>0</v>
      </c>
      <c r="G1000" s="154"/>
    </row>
    <row r="1001" spans="1:7" ht="12" hidden="1" customHeight="1" x14ac:dyDescent="0.2">
      <c r="A1001" s="63"/>
      <c r="B1001" s="38">
        <v>10804</v>
      </c>
      <c r="C1001" s="70"/>
      <c r="D1001" s="39" t="s">
        <v>143</v>
      </c>
      <c r="E1001" s="152">
        <f>'Gastos 630'!F153+'Gastos 630'!F160</f>
        <v>0</v>
      </c>
      <c r="G1001" s="154"/>
    </row>
    <row r="1002" spans="1:7" ht="12" customHeight="1" x14ac:dyDescent="0.2">
      <c r="A1002" s="63"/>
      <c r="B1002" s="38">
        <v>10805</v>
      </c>
      <c r="C1002" s="70"/>
      <c r="D1002" s="39" t="s">
        <v>144</v>
      </c>
      <c r="E1002" s="152">
        <f>'Gastos 630'!F161+'Gastos 630'!F166+'Gastos 630'!F154</f>
        <v>136400000</v>
      </c>
      <c r="G1002" s="154"/>
    </row>
    <row r="1003" spans="1:7" ht="12" customHeight="1" x14ac:dyDescent="0.2">
      <c r="A1003" s="63"/>
      <c r="B1003" s="38">
        <v>10806</v>
      </c>
      <c r="C1003" s="70"/>
      <c r="D1003" s="39" t="s">
        <v>145</v>
      </c>
      <c r="E1003" s="152">
        <f>'Gastos 630'!F155+'Gastos 630'!F162</f>
        <v>2000000</v>
      </c>
    </row>
    <row r="1004" spans="1:7" ht="12" customHeight="1" x14ac:dyDescent="0.2">
      <c r="A1004" s="63"/>
      <c r="B1004" s="38">
        <v>10807</v>
      </c>
      <c r="C1004" s="70"/>
      <c r="D1004" s="39" t="s">
        <v>229</v>
      </c>
      <c r="E1004" s="152">
        <f>'Gastos 630'!F156+'Gastos 630'!F163</f>
        <v>15000000</v>
      </c>
    </row>
    <row r="1005" spans="1:7" ht="12" customHeight="1" x14ac:dyDescent="0.2">
      <c r="A1005" s="63"/>
      <c r="B1005" s="38">
        <v>10808</v>
      </c>
      <c r="C1005" s="70"/>
      <c r="D1005" s="39" t="s">
        <v>230</v>
      </c>
      <c r="E1005" s="152">
        <f>'Gastos 630'!F157+'Gastos 630'!F164+'Gastos 630'!F168+'Gastos 630'!F177</f>
        <v>72200000</v>
      </c>
    </row>
    <row r="1006" spans="1:7" ht="12" customHeight="1" x14ac:dyDescent="0.2">
      <c r="A1006" s="63"/>
      <c r="B1006" s="38">
        <v>10899</v>
      </c>
      <c r="C1006" s="70"/>
      <c r="D1006" s="39" t="s">
        <v>283</v>
      </c>
      <c r="E1006" s="152">
        <f>'Gastos 630'!F158+'Gastos 630'!F165</f>
        <v>6000000</v>
      </c>
    </row>
    <row r="1007" spans="1:7" ht="12" hidden="1" customHeight="1" x14ac:dyDescent="0.2">
      <c r="A1007" s="63">
        <v>20</v>
      </c>
      <c r="B1007" s="38">
        <v>10801</v>
      </c>
      <c r="C1007" s="70"/>
      <c r="D1007" s="39" t="s">
        <v>140</v>
      </c>
      <c r="E1007" s="152">
        <v>0</v>
      </c>
    </row>
    <row r="1008" spans="1:7" ht="12" hidden="1" customHeight="1" x14ac:dyDescent="0.2">
      <c r="A1008" s="63">
        <v>20</v>
      </c>
      <c r="B1008" s="38">
        <v>10802</v>
      </c>
      <c r="C1008" s="70"/>
      <c r="D1008" s="39" t="s">
        <v>141</v>
      </c>
      <c r="E1008" s="152">
        <v>0</v>
      </c>
    </row>
    <row r="1009" spans="1:11" s="130" customFormat="1" ht="12" hidden="1" customHeight="1" x14ac:dyDescent="0.2">
      <c r="A1009" s="63">
        <v>20</v>
      </c>
      <c r="B1009" s="38">
        <v>10803</v>
      </c>
      <c r="C1009" s="70"/>
      <c r="D1009" s="39" t="s">
        <v>142</v>
      </c>
      <c r="E1009" s="152">
        <v>0</v>
      </c>
      <c r="G1009" s="75"/>
      <c r="H1009" s="21"/>
      <c r="I1009" s="21"/>
      <c r="J1009" s="21"/>
      <c r="K1009" s="21"/>
    </row>
    <row r="1010" spans="1:11" s="130" customFormat="1" ht="12" hidden="1" customHeight="1" x14ac:dyDescent="0.2">
      <c r="A1010" s="63">
        <v>20</v>
      </c>
      <c r="B1010" s="38">
        <v>10804</v>
      </c>
      <c r="C1010" s="70"/>
      <c r="D1010" s="39" t="s">
        <v>143</v>
      </c>
      <c r="E1010" s="152">
        <v>0</v>
      </c>
      <c r="G1010" s="75"/>
      <c r="H1010" s="21"/>
      <c r="I1010" s="21"/>
      <c r="J1010" s="21"/>
      <c r="K1010" s="21"/>
    </row>
    <row r="1011" spans="1:11" s="130" customFormat="1" ht="12" hidden="1" customHeight="1" x14ac:dyDescent="0.2">
      <c r="A1011" s="63">
        <v>20</v>
      </c>
      <c r="B1011" s="38">
        <v>10805</v>
      </c>
      <c r="C1011" s="70"/>
      <c r="D1011" s="39" t="s">
        <v>144</v>
      </c>
      <c r="E1011" s="152">
        <v>0</v>
      </c>
      <c r="G1011" s="75"/>
      <c r="H1011" s="21"/>
      <c r="I1011" s="21"/>
      <c r="J1011" s="21"/>
      <c r="K1011" s="21"/>
    </row>
    <row r="1012" spans="1:11" s="130" customFormat="1" ht="12" hidden="1" customHeight="1" x14ac:dyDescent="0.2">
      <c r="A1012" s="63">
        <v>20</v>
      </c>
      <c r="B1012" s="38">
        <v>10806</v>
      </c>
      <c r="C1012" s="70"/>
      <c r="D1012" s="39" t="s">
        <v>145</v>
      </c>
      <c r="E1012" s="152">
        <v>0</v>
      </c>
      <c r="G1012" s="75"/>
      <c r="H1012" s="21"/>
      <c r="I1012" s="21"/>
      <c r="J1012" s="21"/>
      <c r="K1012" s="21"/>
    </row>
    <row r="1013" spans="1:11" s="130" customFormat="1" ht="12" hidden="1" customHeight="1" x14ac:dyDescent="0.2">
      <c r="A1013" s="63">
        <v>20</v>
      </c>
      <c r="B1013" s="38">
        <v>10807</v>
      </c>
      <c r="C1013" s="70"/>
      <c r="D1013" s="39" t="s">
        <v>229</v>
      </c>
      <c r="E1013" s="152">
        <v>0</v>
      </c>
      <c r="G1013" s="75"/>
      <c r="H1013" s="21"/>
      <c r="I1013" s="21"/>
      <c r="J1013" s="21"/>
      <c r="K1013" s="21"/>
    </row>
    <row r="1014" spans="1:11" s="130" customFormat="1" ht="12" hidden="1" customHeight="1" x14ac:dyDescent="0.2">
      <c r="A1014" s="63">
        <v>20</v>
      </c>
      <c r="B1014" s="38">
        <v>10808</v>
      </c>
      <c r="C1014" s="70"/>
      <c r="D1014" s="39" t="s">
        <v>230</v>
      </c>
      <c r="E1014" s="152">
        <v>0</v>
      </c>
      <c r="G1014" s="75"/>
      <c r="H1014" s="21"/>
      <c r="I1014" s="21"/>
      <c r="J1014" s="21"/>
      <c r="K1014" s="21"/>
    </row>
    <row r="1015" spans="1:11" s="130" customFormat="1" ht="12" hidden="1" customHeight="1" x14ac:dyDescent="0.2">
      <c r="A1015" s="63">
        <v>20</v>
      </c>
      <c r="B1015" s="38">
        <v>10899</v>
      </c>
      <c r="C1015" s="70"/>
      <c r="D1015" s="39" t="s">
        <v>283</v>
      </c>
      <c r="E1015" s="152">
        <v>0</v>
      </c>
      <c r="G1015" s="75"/>
      <c r="H1015" s="21"/>
      <c r="I1015" s="21"/>
      <c r="J1015" s="21"/>
      <c r="K1015" s="21"/>
    </row>
    <row r="1016" spans="1:11" s="130" customFormat="1" ht="12" hidden="1" customHeight="1" x14ac:dyDescent="0.2">
      <c r="A1016" s="63">
        <v>21</v>
      </c>
      <c r="B1016" s="38">
        <v>10801</v>
      </c>
      <c r="C1016" s="70"/>
      <c r="D1016" s="39" t="s">
        <v>140</v>
      </c>
      <c r="E1016" s="152">
        <v>0</v>
      </c>
      <c r="G1016" s="75"/>
      <c r="H1016" s="21"/>
      <c r="I1016" s="21"/>
      <c r="J1016" s="21"/>
      <c r="K1016" s="21"/>
    </row>
    <row r="1017" spans="1:11" s="130" customFormat="1" ht="12" hidden="1" customHeight="1" x14ac:dyDescent="0.2">
      <c r="A1017" s="63">
        <v>21</v>
      </c>
      <c r="B1017" s="38">
        <v>10802</v>
      </c>
      <c r="C1017" s="70"/>
      <c r="D1017" s="39" t="s">
        <v>141</v>
      </c>
      <c r="E1017" s="152">
        <v>0</v>
      </c>
      <c r="G1017" s="75"/>
      <c r="H1017" s="21"/>
      <c r="I1017" s="21"/>
      <c r="J1017" s="21"/>
      <c r="K1017" s="21"/>
    </row>
    <row r="1018" spans="1:11" s="130" customFormat="1" ht="12" hidden="1" customHeight="1" x14ac:dyDescent="0.2">
      <c r="A1018" s="63">
        <v>21</v>
      </c>
      <c r="B1018" s="38">
        <v>10803</v>
      </c>
      <c r="C1018" s="70"/>
      <c r="D1018" s="39" t="s">
        <v>142</v>
      </c>
      <c r="E1018" s="152">
        <v>0</v>
      </c>
      <c r="G1018" s="75"/>
      <c r="H1018" s="21"/>
      <c r="I1018" s="21"/>
      <c r="J1018" s="21"/>
      <c r="K1018" s="21"/>
    </row>
    <row r="1019" spans="1:11" s="130" customFormat="1" ht="12" hidden="1" customHeight="1" x14ac:dyDescent="0.2">
      <c r="A1019" s="63">
        <v>21</v>
      </c>
      <c r="B1019" s="38">
        <v>10804</v>
      </c>
      <c r="C1019" s="70"/>
      <c r="D1019" s="39" t="s">
        <v>143</v>
      </c>
      <c r="E1019" s="152">
        <v>0</v>
      </c>
      <c r="G1019" s="75"/>
      <c r="H1019" s="21"/>
      <c r="I1019" s="21"/>
      <c r="J1019" s="21"/>
      <c r="K1019" s="21"/>
    </row>
    <row r="1020" spans="1:11" s="130" customFormat="1" ht="12" hidden="1" customHeight="1" x14ac:dyDescent="0.2">
      <c r="A1020" s="63">
        <v>21</v>
      </c>
      <c r="B1020" s="38">
        <v>10805</v>
      </c>
      <c r="C1020" s="70"/>
      <c r="D1020" s="39" t="s">
        <v>144</v>
      </c>
      <c r="E1020" s="152">
        <v>0</v>
      </c>
      <c r="G1020" s="75"/>
      <c r="H1020" s="21"/>
      <c r="I1020" s="21"/>
      <c r="J1020" s="21"/>
      <c r="K1020" s="21"/>
    </row>
    <row r="1021" spans="1:11" s="130" customFormat="1" ht="12" hidden="1" customHeight="1" x14ac:dyDescent="0.2">
      <c r="A1021" s="63">
        <v>21</v>
      </c>
      <c r="B1021" s="38">
        <v>10806</v>
      </c>
      <c r="C1021" s="70"/>
      <c r="D1021" s="39" t="s">
        <v>145</v>
      </c>
      <c r="E1021" s="152">
        <v>0</v>
      </c>
      <c r="G1021" s="75"/>
      <c r="H1021" s="21"/>
      <c r="I1021" s="21"/>
      <c r="J1021" s="21"/>
      <c r="K1021" s="21"/>
    </row>
    <row r="1022" spans="1:11" s="130" customFormat="1" ht="12" hidden="1" customHeight="1" x14ac:dyDescent="0.2">
      <c r="A1022" s="63">
        <v>21</v>
      </c>
      <c r="B1022" s="38">
        <v>10807</v>
      </c>
      <c r="C1022" s="70"/>
      <c r="D1022" s="39" t="s">
        <v>229</v>
      </c>
      <c r="E1022" s="152">
        <v>0</v>
      </c>
      <c r="G1022" s="75"/>
      <c r="H1022" s="21"/>
      <c r="I1022" s="21"/>
      <c r="J1022" s="21"/>
      <c r="K1022" s="21"/>
    </row>
    <row r="1023" spans="1:11" s="130" customFormat="1" ht="12" hidden="1" customHeight="1" x14ac:dyDescent="0.2">
      <c r="A1023" s="63">
        <v>21</v>
      </c>
      <c r="B1023" s="38">
        <v>10808</v>
      </c>
      <c r="C1023" s="70"/>
      <c r="D1023" s="39" t="s">
        <v>230</v>
      </c>
      <c r="E1023" s="152">
        <v>0</v>
      </c>
      <c r="G1023" s="75"/>
      <c r="H1023" s="21"/>
      <c r="I1023" s="21"/>
      <c r="J1023" s="21"/>
      <c r="K1023" s="21"/>
    </row>
    <row r="1024" spans="1:11" s="130" customFormat="1" ht="12" hidden="1" customHeight="1" x14ac:dyDescent="0.2">
      <c r="A1024" s="63">
        <v>21</v>
      </c>
      <c r="B1024" s="38">
        <v>10899</v>
      </c>
      <c r="C1024" s="70"/>
      <c r="D1024" s="39" t="s">
        <v>283</v>
      </c>
      <c r="E1024" s="152">
        <v>0</v>
      </c>
      <c r="G1024" s="75"/>
      <c r="H1024" s="21"/>
      <c r="I1024" s="21"/>
      <c r="J1024" s="21"/>
      <c r="K1024" s="21"/>
    </row>
    <row r="1025" spans="1:7" s="79" customFormat="1" ht="12" hidden="1" customHeight="1" x14ac:dyDescent="0.2">
      <c r="A1025" s="63">
        <v>22</v>
      </c>
      <c r="B1025" s="38">
        <v>10801</v>
      </c>
      <c r="C1025" s="70"/>
      <c r="D1025" s="39" t="s">
        <v>140</v>
      </c>
      <c r="E1025" s="152">
        <v>0</v>
      </c>
      <c r="F1025" s="133"/>
      <c r="G1025" s="97"/>
    </row>
    <row r="1026" spans="1:7" s="79" customFormat="1" ht="12" hidden="1" customHeight="1" x14ac:dyDescent="0.2">
      <c r="A1026" s="63">
        <v>22</v>
      </c>
      <c r="B1026" s="38">
        <v>10802</v>
      </c>
      <c r="C1026" s="70"/>
      <c r="D1026" s="39" t="s">
        <v>141</v>
      </c>
      <c r="E1026" s="152">
        <v>0</v>
      </c>
      <c r="F1026" s="133"/>
      <c r="G1026" s="97"/>
    </row>
    <row r="1027" spans="1:7" s="79" customFormat="1" ht="12" hidden="1" customHeight="1" x14ac:dyDescent="0.2">
      <c r="A1027" s="63">
        <v>22</v>
      </c>
      <c r="B1027" s="38">
        <v>10803</v>
      </c>
      <c r="C1027" s="70"/>
      <c r="D1027" s="39" t="s">
        <v>142</v>
      </c>
      <c r="E1027" s="152">
        <v>0</v>
      </c>
      <c r="F1027" s="133"/>
      <c r="G1027" s="97"/>
    </row>
    <row r="1028" spans="1:7" s="79" customFormat="1" ht="12" hidden="1" customHeight="1" x14ac:dyDescent="0.2">
      <c r="A1028" s="63">
        <v>22</v>
      </c>
      <c r="B1028" s="38">
        <v>10804</v>
      </c>
      <c r="C1028" s="70"/>
      <c r="D1028" s="39" t="s">
        <v>143</v>
      </c>
      <c r="E1028" s="152">
        <v>0</v>
      </c>
      <c r="F1028" s="133"/>
      <c r="G1028" s="97"/>
    </row>
    <row r="1029" spans="1:7" s="79" customFormat="1" ht="12" hidden="1" customHeight="1" x14ac:dyDescent="0.2">
      <c r="A1029" s="63">
        <v>22</v>
      </c>
      <c r="B1029" s="38">
        <v>10805</v>
      </c>
      <c r="C1029" s="70"/>
      <c r="D1029" s="39" t="s">
        <v>144</v>
      </c>
      <c r="E1029" s="152">
        <v>0</v>
      </c>
      <c r="F1029" s="133"/>
      <c r="G1029" s="97"/>
    </row>
    <row r="1030" spans="1:7" s="79" customFormat="1" ht="12" hidden="1" customHeight="1" x14ac:dyDescent="0.2">
      <c r="A1030" s="63">
        <v>22</v>
      </c>
      <c r="B1030" s="38">
        <v>10806</v>
      </c>
      <c r="C1030" s="70"/>
      <c r="D1030" s="39" t="s">
        <v>145</v>
      </c>
      <c r="E1030" s="152">
        <v>0</v>
      </c>
      <c r="F1030" s="133"/>
      <c r="G1030" s="97"/>
    </row>
    <row r="1031" spans="1:7" s="79" customFormat="1" ht="12" hidden="1" customHeight="1" x14ac:dyDescent="0.2">
      <c r="A1031" s="63">
        <v>22</v>
      </c>
      <c r="B1031" s="38">
        <v>10807</v>
      </c>
      <c r="C1031" s="70"/>
      <c r="D1031" s="39" t="s">
        <v>229</v>
      </c>
      <c r="E1031" s="152">
        <v>0</v>
      </c>
      <c r="F1031" s="133"/>
      <c r="G1031" s="97"/>
    </row>
    <row r="1032" spans="1:7" s="79" customFormat="1" ht="12" hidden="1" customHeight="1" x14ac:dyDescent="0.2">
      <c r="A1032" s="63">
        <v>22</v>
      </c>
      <c r="B1032" s="38">
        <v>10808</v>
      </c>
      <c r="C1032" s="70"/>
      <c r="D1032" s="39" t="s">
        <v>230</v>
      </c>
      <c r="E1032" s="152">
        <v>0</v>
      </c>
      <c r="F1032" s="133"/>
      <c r="G1032" s="97"/>
    </row>
    <row r="1033" spans="1:7" s="79" customFormat="1" ht="12" hidden="1" customHeight="1" x14ac:dyDescent="0.2">
      <c r="A1033" s="63">
        <v>22</v>
      </c>
      <c r="B1033" s="38">
        <v>10899</v>
      </c>
      <c r="C1033" s="70"/>
      <c r="D1033" s="39" t="s">
        <v>283</v>
      </c>
      <c r="E1033" s="152">
        <v>0</v>
      </c>
      <c r="F1033" s="133"/>
      <c r="G1033" s="97"/>
    </row>
    <row r="1034" spans="1:7" s="79" customFormat="1" ht="12" hidden="1" customHeight="1" x14ac:dyDescent="0.2">
      <c r="A1034" s="63">
        <v>23</v>
      </c>
      <c r="B1034" s="38">
        <v>10801</v>
      </c>
      <c r="C1034" s="70"/>
      <c r="D1034" s="39" t="s">
        <v>140</v>
      </c>
      <c r="E1034" s="152">
        <v>0</v>
      </c>
      <c r="F1034" s="133"/>
      <c r="G1034" s="97"/>
    </row>
    <row r="1035" spans="1:7" s="79" customFormat="1" ht="12" hidden="1" customHeight="1" x14ac:dyDescent="0.2">
      <c r="A1035" s="63">
        <v>23</v>
      </c>
      <c r="B1035" s="38">
        <v>10802</v>
      </c>
      <c r="C1035" s="70"/>
      <c r="D1035" s="39" t="s">
        <v>141</v>
      </c>
      <c r="E1035" s="152">
        <v>0</v>
      </c>
      <c r="F1035" s="133"/>
      <c r="G1035" s="97"/>
    </row>
    <row r="1036" spans="1:7" s="79" customFormat="1" ht="12" hidden="1" customHeight="1" x14ac:dyDescent="0.2">
      <c r="A1036" s="63">
        <v>23</v>
      </c>
      <c r="B1036" s="38">
        <v>10803</v>
      </c>
      <c r="C1036" s="70"/>
      <c r="D1036" s="39" t="s">
        <v>142</v>
      </c>
      <c r="E1036" s="152">
        <v>0</v>
      </c>
      <c r="F1036" s="133"/>
      <c r="G1036" s="97"/>
    </row>
    <row r="1037" spans="1:7" s="79" customFormat="1" ht="12" hidden="1" customHeight="1" x14ac:dyDescent="0.2">
      <c r="A1037" s="63">
        <v>23</v>
      </c>
      <c r="B1037" s="38">
        <v>10804</v>
      </c>
      <c r="C1037" s="70"/>
      <c r="D1037" s="39" t="s">
        <v>143</v>
      </c>
      <c r="E1037" s="152">
        <v>0</v>
      </c>
      <c r="F1037" s="133"/>
      <c r="G1037" s="97"/>
    </row>
    <row r="1038" spans="1:7" s="79" customFormat="1" ht="12" hidden="1" customHeight="1" x14ac:dyDescent="0.2">
      <c r="A1038" s="63">
        <v>23</v>
      </c>
      <c r="B1038" s="38">
        <v>10805</v>
      </c>
      <c r="C1038" s="70"/>
      <c r="D1038" s="39" t="s">
        <v>144</v>
      </c>
      <c r="E1038" s="152">
        <v>0</v>
      </c>
      <c r="F1038" s="133"/>
      <c r="G1038" s="97"/>
    </row>
    <row r="1039" spans="1:7" s="79" customFormat="1" ht="12" hidden="1" customHeight="1" x14ac:dyDescent="0.2">
      <c r="A1039" s="63">
        <v>23</v>
      </c>
      <c r="B1039" s="38">
        <v>10806</v>
      </c>
      <c r="C1039" s="70"/>
      <c r="D1039" s="39" t="s">
        <v>145</v>
      </c>
      <c r="E1039" s="152">
        <v>0</v>
      </c>
      <c r="F1039" s="133"/>
      <c r="G1039" s="97"/>
    </row>
    <row r="1040" spans="1:7" s="79" customFormat="1" ht="12" hidden="1" customHeight="1" x14ac:dyDescent="0.2">
      <c r="A1040" s="63">
        <v>23</v>
      </c>
      <c r="B1040" s="38">
        <v>10807</v>
      </c>
      <c r="C1040" s="70"/>
      <c r="D1040" s="39" t="s">
        <v>229</v>
      </c>
      <c r="E1040" s="152">
        <v>0</v>
      </c>
      <c r="F1040" s="133"/>
      <c r="G1040" s="97"/>
    </row>
    <row r="1041" spans="1:7" s="79" customFormat="1" ht="12" hidden="1" customHeight="1" x14ac:dyDescent="0.2">
      <c r="A1041" s="63">
        <v>23</v>
      </c>
      <c r="B1041" s="38">
        <v>10808</v>
      </c>
      <c r="C1041" s="70"/>
      <c r="D1041" s="39" t="s">
        <v>230</v>
      </c>
      <c r="E1041" s="152">
        <v>0</v>
      </c>
      <c r="F1041" s="133"/>
      <c r="G1041" s="97"/>
    </row>
    <row r="1042" spans="1:7" s="79" customFormat="1" ht="12" hidden="1" customHeight="1" x14ac:dyDescent="0.2">
      <c r="A1042" s="63">
        <v>23</v>
      </c>
      <c r="B1042" s="38">
        <v>10899</v>
      </c>
      <c r="C1042" s="70"/>
      <c r="D1042" s="39" t="s">
        <v>283</v>
      </c>
      <c r="E1042" s="152">
        <v>0</v>
      </c>
      <c r="F1042" s="133"/>
      <c r="G1042" s="97"/>
    </row>
    <row r="1043" spans="1:7" s="79" customFormat="1" ht="12" hidden="1" customHeight="1" x14ac:dyDescent="0.2">
      <c r="A1043" s="63">
        <v>24</v>
      </c>
      <c r="B1043" s="38">
        <v>10801</v>
      </c>
      <c r="C1043" s="70"/>
      <c r="D1043" s="39" t="s">
        <v>140</v>
      </c>
      <c r="E1043" s="152">
        <v>0</v>
      </c>
      <c r="F1043" s="133"/>
      <c r="G1043" s="97"/>
    </row>
    <row r="1044" spans="1:7" s="79" customFormat="1" ht="12" hidden="1" customHeight="1" x14ac:dyDescent="0.2">
      <c r="A1044" s="63">
        <v>24</v>
      </c>
      <c r="B1044" s="38">
        <v>10802</v>
      </c>
      <c r="C1044" s="70"/>
      <c r="D1044" s="39" t="s">
        <v>141</v>
      </c>
      <c r="E1044" s="152">
        <v>0</v>
      </c>
      <c r="F1044" s="133"/>
      <c r="G1044" s="97"/>
    </row>
    <row r="1045" spans="1:7" s="79" customFormat="1" ht="12" hidden="1" customHeight="1" x14ac:dyDescent="0.2">
      <c r="A1045" s="63">
        <v>24</v>
      </c>
      <c r="B1045" s="38">
        <v>10803</v>
      </c>
      <c r="C1045" s="70"/>
      <c r="D1045" s="39" t="s">
        <v>142</v>
      </c>
      <c r="E1045" s="152">
        <v>0</v>
      </c>
      <c r="F1045" s="133"/>
      <c r="G1045" s="97"/>
    </row>
    <row r="1046" spans="1:7" s="79" customFormat="1" ht="12" hidden="1" customHeight="1" x14ac:dyDescent="0.2">
      <c r="A1046" s="63">
        <v>24</v>
      </c>
      <c r="B1046" s="38">
        <v>10804</v>
      </c>
      <c r="C1046" s="70"/>
      <c r="D1046" s="39" t="s">
        <v>143</v>
      </c>
      <c r="E1046" s="152">
        <v>0</v>
      </c>
      <c r="F1046" s="133"/>
      <c r="G1046" s="97"/>
    </row>
    <row r="1047" spans="1:7" s="79" customFormat="1" ht="12" hidden="1" customHeight="1" x14ac:dyDescent="0.2">
      <c r="A1047" s="63">
        <v>24</v>
      </c>
      <c r="B1047" s="38">
        <v>10805</v>
      </c>
      <c r="C1047" s="70"/>
      <c r="D1047" s="39" t="s">
        <v>144</v>
      </c>
      <c r="E1047" s="152">
        <v>0</v>
      </c>
      <c r="F1047" s="133"/>
      <c r="G1047" s="97"/>
    </row>
    <row r="1048" spans="1:7" s="79" customFormat="1" ht="12" hidden="1" customHeight="1" x14ac:dyDescent="0.2">
      <c r="A1048" s="63">
        <v>24</v>
      </c>
      <c r="B1048" s="38">
        <v>10806</v>
      </c>
      <c r="C1048" s="70"/>
      <c r="D1048" s="39" t="s">
        <v>145</v>
      </c>
      <c r="E1048" s="152">
        <v>0</v>
      </c>
      <c r="F1048" s="133"/>
      <c r="G1048" s="97"/>
    </row>
    <row r="1049" spans="1:7" s="79" customFormat="1" ht="12" hidden="1" customHeight="1" x14ac:dyDescent="0.2">
      <c r="A1049" s="63">
        <v>24</v>
      </c>
      <c r="B1049" s="38">
        <v>10807</v>
      </c>
      <c r="C1049" s="70"/>
      <c r="D1049" s="39" t="s">
        <v>229</v>
      </c>
      <c r="E1049" s="152">
        <v>0</v>
      </c>
      <c r="F1049" s="133"/>
      <c r="G1049" s="97"/>
    </row>
    <row r="1050" spans="1:7" s="79" customFormat="1" ht="12" hidden="1" customHeight="1" x14ac:dyDescent="0.2">
      <c r="A1050" s="63">
        <v>24</v>
      </c>
      <c r="B1050" s="38">
        <v>10808</v>
      </c>
      <c r="C1050" s="70"/>
      <c r="D1050" s="39" t="s">
        <v>230</v>
      </c>
      <c r="E1050" s="152">
        <v>0</v>
      </c>
      <c r="F1050" s="133"/>
      <c r="G1050" s="97"/>
    </row>
    <row r="1051" spans="1:7" s="79" customFormat="1" ht="12" hidden="1" customHeight="1" x14ac:dyDescent="0.2">
      <c r="A1051" s="63">
        <v>24</v>
      </c>
      <c r="B1051" s="38">
        <v>10899</v>
      </c>
      <c r="C1051" s="70"/>
      <c r="D1051" s="39" t="s">
        <v>283</v>
      </c>
      <c r="E1051" s="152">
        <v>0</v>
      </c>
      <c r="F1051" s="133"/>
      <c r="G1051" s="97"/>
    </row>
    <row r="1052" spans="1:7" s="79" customFormat="1" ht="12" hidden="1" customHeight="1" x14ac:dyDescent="0.2">
      <c r="A1052" s="63">
        <v>31</v>
      </c>
      <c r="B1052" s="38">
        <v>10801</v>
      </c>
      <c r="C1052" s="70"/>
      <c r="D1052" s="39" t="s">
        <v>140</v>
      </c>
      <c r="E1052" s="152">
        <v>0</v>
      </c>
      <c r="F1052" s="133"/>
      <c r="G1052" s="97"/>
    </row>
    <row r="1053" spans="1:7" s="79" customFormat="1" ht="12" hidden="1" customHeight="1" x14ac:dyDescent="0.2">
      <c r="A1053" s="63">
        <v>31</v>
      </c>
      <c r="B1053" s="38">
        <v>10802</v>
      </c>
      <c r="C1053" s="70"/>
      <c r="D1053" s="39" t="s">
        <v>141</v>
      </c>
      <c r="E1053" s="152">
        <v>0</v>
      </c>
      <c r="F1053" s="133"/>
      <c r="G1053" s="97"/>
    </row>
    <row r="1054" spans="1:7" s="79" customFormat="1" ht="12" hidden="1" customHeight="1" x14ac:dyDescent="0.2">
      <c r="A1054" s="63">
        <v>31</v>
      </c>
      <c r="B1054" s="38">
        <v>10803</v>
      </c>
      <c r="C1054" s="70"/>
      <c r="D1054" s="39" t="s">
        <v>142</v>
      </c>
      <c r="E1054" s="152">
        <v>0</v>
      </c>
      <c r="F1054" s="133"/>
      <c r="G1054" s="97"/>
    </row>
    <row r="1055" spans="1:7" s="79" customFormat="1" ht="12" hidden="1" customHeight="1" x14ac:dyDescent="0.2">
      <c r="A1055" s="63">
        <v>31</v>
      </c>
      <c r="B1055" s="38">
        <v>10804</v>
      </c>
      <c r="C1055" s="70"/>
      <c r="D1055" s="39" t="s">
        <v>143</v>
      </c>
      <c r="E1055" s="152">
        <v>0</v>
      </c>
      <c r="F1055" s="133"/>
      <c r="G1055" s="97"/>
    </row>
    <row r="1056" spans="1:7" s="79" customFormat="1" ht="12" hidden="1" customHeight="1" x14ac:dyDescent="0.2">
      <c r="A1056" s="63">
        <v>31</v>
      </c>
      <c r="B1056" s="38">
        <v>10805</v>
      </c>
      <c r="C1056" s="70"/>
      <c r="D1056" s="39" t="s">
        <v>144</v>
      </c>
      <c r="E1056" s="152">
        <v>0</v>
      </c>
      <c r="F1056" s="133"/>
      <c r="G1056" s="97"/>
    </row>
    <row r="1057" spans="1:7" s="79" customFormat="1" ht="12" hidden="1" customHeight="1" x14ac:dyDescent="0.2">
      <c r="A1057" s="63">
        <v>31</v>
      </c>
      <c r="B1057" s="38">
        <v>10806</v>
      </c>
      <c r="C1057" s="70"/>
      <c r="D1057" s="39" t="s">
        <v>145</v>
      </c>
      <c r="E1057" s="152">
        <v>0</v>
      </c>
      <c r="F1057" s="133"/>
      <c r="G1057" s="97"/>
    </row>
    <row r="1058" spans="1:7" s="79" customFormat="1" ht="12" hidden="1" customHeight="1" x14ac:dyDescent="0.2">
      <c r="A1058" s="63">
        <v>31</v>
      </c>
      <c r="B1058" s="38">
        <v>10807</v>
      </c>
      <c r="C1058" s="70"/>
      <c r="D1058" s="39" t="s">
        <v>229</v>
      </c>
      <c r="E1058" s="152">
        <v>0</v>
      </c>
      <c r="F1058" s="133"/>
      <c r="G1058" s="97"/>
    </row>
    <row r="1059" spans="1:7" s="79" customFormat="1" ht="12" hidden="1" customHeight="1" x14ac:dyDescent="0.2">
      <c r="A1059" s="63">
        <v>31</v>
      </c>
      <c r="B1059" s="38">
        <v>10808</v>
      </c>
      <c r="C1059" s="70"/>
      <c r="D1059" s="39" t="s">
        <v>230</v>
      </c>
      <c r="E1059" s="152">
        <v>0</v>
      </c>
      <c r="F1059" s="133"/>
      <c r="G1059" s="97"/>
    </row>
    <row r="1060" spans="1:7" s="79" customFormat="1" ht="12" hidden="1" customHeight="1" x14ac:dyDescent="0.2">
      <c r="A1060" s="63">
        <v>31</v>
      </c>
      <c r="B1060" s="38">
        <v>10899</v>
      </c>
      <c r="C1060" s="70"/>
      <c r="D1060" s="39" t="s">
        <v>283</v>
      </c>
      <c r="E1060" s="152">
        <v>0</v>
      </c>
      <c r="F1060" s="133"/>
      <c r="G1060" s="97"/>
    </row>
    <row r="1061" spans="1:7" s="79" customFormat="1" ht="12" hidden="1" customHeight="1" x14ac:dyDescent="0.2">
      <c r="A1061" s="63">
        <v>36</v>
      </c>
      <c r="B1061" s="38">
        <v>10801</v>
      </c>
      <c r="C1061" s="70"/>
      <c r="D1061" s="39" t="s">
        <v>140</v>
      </c>
      <c r="E1061" s="152">
        <v>0</v>
      </c>
      <c r="F1061" s="133"/>
      <c r="G1061" s="97"/>
    </row>
    <row r="1062" spans="1:7" s="79" customFormat="1" ht="12" hidden="1" customHeight="1" x14ac:dyDescent="0.2">
      <c r="A1062" s="63">
        <v>36</v>
      </c>
      <c r="B1062" s="38">
        <v>10802</v>
      </c>
      <c r="C1062" s="70"/>
      <c r="D1062" s="39" t="s">
        <v>141</v>
      </c>
      <c r="E1062" s="152">
        <v>0</v>
      </c>
      <c r="F1062" s="133"/>
      <c r="G1062" s="97"/>
    </row>
    <row r="1063" spans="1:7" s="79" customFormat="1" ht="12" hidden="1" customHeight="1" x14ac:dyDescent="0.2">
      <c r="A1063" s="63">
        <v>36</v>
      </c>
      <c r="B1063" s="38">
        <v>10803</v>
      </c>
      <c r="C1063" s="70"/>
      <c r="D1063" s="39" t="s">
        <v>142</v>
      </c>
      <c r="E1063" s="152">
        <v>0</v>
      </c>
      <c r="F1063" s="133"/>
      <c r="G1063" s="97"/>
    </row>
    <row r="1064" spans="1:7" s="79" customFormat="1" ht="12" hidden="1" customHeight="1" x14ac:dyDescent="0.2">
      <c r="A1064" s="63">
        <v>36</v>
      </c>
      <c r="B1064" s="38">
        <v>10804</v>
      </c>
      <c r="C1064" s="70"/>
      <c r="D1064" s="39" t="s">
        <v>143</v>
      </c>
      <c r="E1064" s="152">
        <v>0</v>
      </c>
      <c r="F1064" s="133"/>
      <c r="G1064" s="97"/>
    </row>
    <row r="1065" spans="1:7" s="79" customFormat="1" ht="12" hidden="1" customHeight="1" x14ac:dyDescent="0.2">
      <c r="A1065" s="63">
        <v>36</v>
      </c>
      <c r="B1065" s="38">
        <v>10805</v>
      </c>
      <c r="C1065" s="70"/>
      <c r="D1065" s="39" t="s">
        <v>144</v>
      </c>
      <c r="E1065" s="152">
        <v>0</v>
      </c>
      <c r="F1065" s="133"/>
      <c r="G1065" s="97"/>
    </row>
    <row r="1066" spans="1:7" s="79" customFormat="1" ht="12" hidden="1" customHeight="1" x14ac:dyDescent="0.2">
      <c r="A1066" s="63">
        <v>36</v>
      </c>
      <c r="B1066" s="38">
        <v>10806</v>
      </c>
      <c r="C1066" s="70"/>
      <c r="D1066" s="39" t="s">
        <v>145</v>
      </c>
      <c r="E1066" s="152">
        <v>0</v>
      </c>
      <c r="F1066" s="133"/>
      <c r="G1066" s="97"/>
    </row>
    <row r="1067" spans="1:7" s="79" customFormat="1" ht="12" hidden="1" customHeight="1" x14ac:dyDescent="0.2">
      <c r="A1067" s="63">
        <v>36</v>
      </c>
      <c r="B1067" s="38">
        <v>10807</v>
      </c>
      <c r="C1067" s="70"/>
      <c r="D1067" s="39" t="s">
        <v>229</v>
      </c>
      <c r="E1067" s="152">
        <v>0</v>
      </c>
      <c r="F1067" s="133"/>
      <c r="G1067" s="97"/>
    </row>
    <row r="1068" spans="1:7" s="79" customFormat="1" ht="12" hidden="1" customHeight="1" x14ac:dyDescent="0.2">
      <c r="A1068" s="63">
        <v>36</v>
      </c>
      <c r="B1068" s="38">
        <v>10808</v>
      </c>
      <c r="C1068" s="70"/>
      <c r="D1068" s="39" t="s">
        <v>230</v>
      </c>
      <c r="E1068" s="152">
        <v>0</v>
      </c>
      <c r="F1068" s="133"/>
      <c r="G1068" s="97"/>
    </row>
    <row r="1069" spans="1:7" s="79" customFormat="1" ht="12" hidden="1" customHeight="1" x14ac:dyDescent="0.2">
      <c r="A1069" s="63">
        <v>36</v>
      </c>
      <c r="B1069" s="38">
        <v>10899</v>
      </c>
      <c r="C1069" s="70"/>
      <c r="D1069" s="39" t="s">
        <v>283</v>
      </c>
      <c r="E1069" s="152">
        <v>0</v>
      </c>
      <c r="F1069" s="133"/>
      <c r="G1069" s="97"/>
    </row>
    <row r="1070" spans="1:7" s="79" customFormat="1" ht="12" hidden="1" customHeight="1" x14ac:dyDescent="0.2">
      <c r="A1070" s="63">
        <v>42</v>
      </c>
      <c r="B1070" s="38">
        <v>10801</v>
      </c>
      <c r="C1070" s="70"/>
      <c r="D1070" s="39" t="s">
        <v>140</v>
      </c>
      <c r="E1070" s="152">
        <v>0</v>
      </c>
      <c r="F1070" s="133"/>
      <c r="G1070" s="97"/>
    </row>
    <row r="1071" spans="1:7" s="79" customFormat="1" ht="12" hidden="1" customHeight="1" x14ac:dyDescent="0.2">
      <c r="A1071" s="63">
        <v>42</v>
      </c>
      <c r="B1071" s="38">
        <v>10802</v>
      </c>
      <c r="C1071" s="70"/>
      <c r="D1071" s="39" t="s">
        <v>141</v>
      </c>
      <c r="E1071" s="152">
        <v>0</v>
      </c>
      <c r="F1071" s="133"/>
      <c r="G1071" s="97"/>
    </row>
    <row r="1072" spans="1:7" s="79" customFormat="1" ht="12" hidden="1" customHeight="1" x14ac:dyDescent="0.2">
      <c r="A1072" s="63">
        <v>42</v>
      </c>
      <c r="B1072" s="38">
        <v>10803</v>
      </c>
      <c r="C1072" s="70"/>
      <c r="D1072" s="39" t="s">
        <v>142</v>
      </c>
      <c r="E1072" s="152">
        <v>0</v>
      </c>
      <c r="F1072" s="133"/>
      <c r="G1072" s="97"/>
    </row>
    <row r="1073" spans="1:7" s="79" customFormat="1" ht="12" hidden="1" customHeight="1" x14ac:dyDescent="0.2">
      <c r="A1073" s="63">
        <v>42</v>
      </c>
      <c r="B1073" s="38">
        <v>10804</v>
      </c>
      <c r="C1073" s="70"/>
      <c r="D1073" s="39" t="s">
        <v>143</v>
      </c>
      <c r="E1073" s="152">
        <v>0</v>
      </c>
      <c r="F1073" s="133"/>
      <c r="G1073" s="97"/>
    </row>
    <row r="1074" spans="1:7" s="79" customFormat="1" ht="12" hidden="1" customHeight="1" x14ac:dyDescent="0.2">
      <c r="A1074" s="63">
        <v>42</v>
      </c>
      <c r="B1074" s="38">
        <v>10805</v>
      </c>
      <c r="C1074" s="70"/>
      <c r="D1074" s="39" t="s">
        <v>144</v>
      </c>
      <c r="E1074" s="152">
        <v>0</v>
      </c>
      <c r="F1074" s="133"/>
      <c r="G1074" s="97"/>
    </row>
    <row r="1075" spans="1:7" s="79" customFormat="1" ht="12" hidden="1" customHeight="1" x14ac:dyDescent="0.2">
      <c r="A1075" s="63">
        <v>42</v>
      </c>
      <c r="B1075" s="38">
        <v>10806</v>
      </c>
      <c r="C1075" s="70"/>
      <c r="D1075" s="39" t="s">
        <v>145</v>
      </c>
      <c r="E1075" s="152">
        <v>0</v>
      </c>
      <c r="F1075" s="133"/>
      <c r="G1075" s="97"/>
    </row>
    <row r="1076" spans="1:7" s="79" customFormat="1" ht="12" hidden="1" customHeight="1" x14ac:dyDescent="0.2">
      <c r="A1076" s="63">
        <v>42</v>
      </c>
      <c r="B1076" s="38">
        <v>10807</v>
      </c>
      <c r="C1076" s="70"/>
      <c r="D1076" s="39" t="s">
        <v>229</v>
      </c>
      <c r="E1076" s="152">
        <v>0</v>
      </c>
      <c r="F1076" s="133"/>
      <c r="G1076" s="97"/>
    </row>
    <row r="1077" spans="1:7" s="79" customFormat="1" ht="12" hidden="1" customHeight="1" x14ac:dyDescent="0.2">
      <c r="A1077" s="63">
        <v>42</v>
      </c>
      <c r="B1077" s="38">
        <v>10808</v>
      </c>
      <c r="C1077" s="70"/>
      <c r="D1077" s="39" t="s">
        <v>230</v>
      </c>
      <c r="E1077" s="152">
        <v>0</v>
      </c>
      <c r="F1077" s="133"/>
      <c r="G1077" s="97"/>
    </row>
    <row r="1078" spans="1:7" s="79" customFormat="1" ht="12" hidden="1" customHeight="1" x14ac:dyDescent="0.2">
      <c r="A1078" s="63">
        <v>42</v>
      </c>
      <c r="B1078" s="38">
        <v>10899</v>
      </c>
      <c r="C1078" s="70"/>
      <c r="D1078" s="39" t="s">
        <v>283</v>
      </c>
      <c r="E1078" s="152">
        <v>0</v>
      </c>
      <c r="F1078" s="133"/>
      <c r="G1078" s="97"/>
    </row>
    <row r="1079" spans="1:7" s="79" customFormat="1" ht="12" hidden="1" customHeight="1" x14ac:dyDescent="0.2">
      <c r="A1079" s="63">
        <v>43</v>
      </c>
      <c r="B1079" s="38">
        <v>10801</v>
      </c>
      <c r="C1079" s="70"/>
      <c r="D1079" s="39" t="s">
        <v>140</v>
      </c>
      <c r="E1079" s="152">
        <v>0</v>
      </c>
      <c r="F1079" s="133"/>
      <c r="G1079" s="97"/>
    </row>
    <row r="1080" spans="1:7" s="79" customFormat="1" ht="12" hidden="1" customHeight="1" x14ac:dyDescent="0.2">
      <c r="A1080" s="63">
        <v>43</v>
      </c>
      <c r="B1080" s="38">
        <v>10802</v>
      </c>
      <c r="C1080" s="70"/>
      <c r="D1080" s="39" t="s">
        <v>141</v>
      </c>
      <c r="E1080" s="152">
        <v>0</v>
      </c>
      <c r="F1080" s="133"/>
      <c r="G1080" s="97"/>
    </row>
    <row r="1081" spans="1:7" s="79" customFormat="1" ht="12" hidden="1" customHeight="1" x14ac:dyDescent="0.2">
      <c r="A1081" s="63">
        <v>43</v>
      </c>
      <c r="B1081" s="38">
        <v>10803</v>
      </c>
      <c r="C1081" s="70"/>
      <c r="D1081" s="39" t="s">
        <v>142</v>
      </c>
      <c r="E1081" s="152">
        <v>0</v>
      </c>
      <c r="F1081" s="133"/>
      <c r="G1081" s="97"/>
    </row>
    <row r="1082" spans="1:7" s="79" customFormat="1" ht="12" hidden="1" customHeight="1" x14ac:dyDescent="0.2">
      <c r="A1082" s="63">
        <v>43</v>
      </c>
      <c r="B1082" s="38">
        <v>10804</v>
      </c>
      <c r="C1082" s="70"/>
      <c r="D1082" s="39" t="s">
        <v>143</v>
      </c>
      <c r="E1082" s="152">
        <v>0</v>
      </c>
      <c r="F1082" s="133"/>
      <c r="G1082" s="97"/>
    </row>
    <row r="1083" spans="1:7" s="79" customFormat="1" ht="12" hidden="1" customHeight="1" x14ac:dyDescent="0.2">
      <c r="A1083" s="63">
        <v>43</v>
      </c>
      <c r="B1083" s="38">
        <v>10805</v>
      </c>
      <c r="C1083" s="70"/>
      <c r="D1083" s="39" t="s">
        <v>144</v>
      </c>
      <c r="E1083" s="152">
        <v>0</v>
      </c>
      <c r="F1083" s="133"/>
      <c r="G1083" s="97"/>
    </row>
    <row r="1084" spans="1:7" s="79" customFormat="1" ht="12" hidden="1" customHeight="1" x14ac:dyDescent="0.2">
      <c r="A1084" s="63">
        <v>43</v>
      </c>
      <c r="B1084" s="38">
        <v>10806</v>
      </c>
      <c r="C1084" s="70"/>
      <c r="D1084" s="39" t="s">
        <v>145</v>
      </c>
      <c r="E1084" s="152">
        <v>0</v>
      </c>
      <c r="F1084" s="133"/>
      <c r="G1084" s="97"/>
    </row>
    <row r="1085" spans="1:7" s="79" customFormat="1" ht="12" hidden="1" customHeight="1" x14ac:dyDescent="0.2">
      <c r="A1085" s="63">
        <v>43</v>
      </c>
      <c r="B1085" s="38">
        <v>10807</v>
      </c>
      <c r="C1085" s="70"/>
      <c r="D1085" s="39" t="s">
        <v>229</v>
      </c>
      <c r="E1085" s="152">
        <v>0</v>
      </c>
      <c r="F1085" s="133"/>
      <c r="G1085" s="97"/>
    </row>
    <row r="1086" spans="1:7" s="79" customFormat="1" ht="12" hidden="1" customHeight="1" x14ac:dyDescent="0.2">
      <c r="A1086" s="63">
        <v>43</v>
      </c>
      <c r="B1086" s="38">
        <v>10808</v>
      </c>
      <c r="C1086" s="70"/>
      <c r="D1086" s="39" t="s">
        <v>230</v>
      </c>
      <c r="E1086" s="152">
        <v>0</v>
      </c>
      <c r="F1086" s="133"/>
      <c r="G1086" s="97"/>
    </row>
    <row r="1087" spans="1:7" s="79" customFormat="1" ht="12" hidden="1" customHeight="1" x14ac:dyDescent="0.2">
      <c r="A1087" s="63">
        <v>43</v>
      </c>
      <c r="B1087" s="38">
        <v>10899</v>
      </c>
      <c r="C1087" s="70"/>
      <c r="D1087" s="39" t="s">
        <v>283</v>
      </c>
      <c r="E1087" s="152">
        <v>0</v>
      </c>
      <c r="F1087" s="133"/>
      <c r="G1087" s="97"/>
    </row>
    <row r="1088" spans="1:7" s="79" customFormat="1" ht="12" hidden="1" customHeight="1" x14ac:dyDescent="0.2">
      <c r="A1088" s="63">
        <v>44</v>
      </c>
      <c r="B1088" s="38">
        <v>10801</v>
      </c>
      <c r="C1088" s="70"/>
      <c r="D1088" s="39" t="s">
        <v>140</v>
      </c>
      <c r="E1088" s="152">
        <v>0</v>
      </c>
      <c r="F1088" s="133"/>
      <c r="G1088" s="97"/>
    </row>
    <row r="1089" spans="1:7" s="79" customFormat="1" ht="12" hidden="1" customHeight="1" x14ac:dyDescent="0.2">
      <c r="A1089" s="63">
        <v>44</v>
      </c>
      <c r="B1089" s="38">
        <v>10802</v>
      </c>
      <c r="C1089" s="70"/>
      <c r="D1089" s="39" t="s">
        <v>141</v>
      </c>
      <c r="E1089" s="152">
        <v>0</v>
      </c>
      <c r="F1089" s="133"/>
      <c r="G1089" s="97"/>
    </row>
    <row r="1090" spans="1:7" s="79" customFormat="1" ht="12" hidden="1" customHeight="1" x14ac:dyDescent="0.2">
      <c r="A1090" s="63">
        <v>44</v>
      </c>
      <c r="B1090" s="38">
        <v>10803</v>
      </c>
      <c r="C1090" s="70"/>
      <c r="D1090" s="39" t="s">
        <v>142</v>
      </c>
      <c r="E1090" s="152">
        <v>0</v>
      </c>
      <c r="F1090" s="133"/>
      <c r="G1090" s="97"/>
    </row>
    <row r="1091" spans="1:7" s="79" customFormat="1" ht="12" hidden="1" customHeight="1" x14ac:dyDescent="0.2">
      <c r="A1091" s="63">
        <v>44</v>
      </c>
      <c r="B1091" s="38">
        <v>10804</v>
      </c>
      <c r="C1091" s="70"/>
      <c r="D1091" s="39" t="s">
        <v>143</v>
      </c>
      <c r="E1091" s="152">
        <v>0</v>
      </c>
      <c r="F1091" s="133"/>
      <c r="G1091" s="97"/>
    </row>
    <row r="1092" spans="1:7" s="79" customFormat="1" ht="12" hidden="1" customHeight="1" x14ac:dyDescent="0.2">
      <c r="A1092" s="63">
        <v>44</v>
      </c>
      <c r="B1092" s="38">
        <v>10805</v>
      </c>
      <c r="C1092" s="70"/>
      <c r="D1092" s="39" t="s">
        <v>144</v>
      </c>
      <c r="E1092" s="152">
        <v>0</v>
      </c>
      <c r="F1092" s="133"/>
      <c r="G1092" s="97"/>
    </row>
    <row r="1093" spans="1:7" s="79" customFormat="1" ht="12" hidden="1" customHeight="1" x14ac:dyDescent="0.2">
      <c r="A1093" s="63">
        <v>44</v>
      </c>
      <c r="B1093" s="38">
        <v>10806</v>
      </c>
      <c r="C1093" s="70"/>
      <c r="D1093" s="39" t="s">
        <v>145</v>
      </c>
      <c r="E1093" s="152">
        <v>0</v>
      </c>
      <c r="F1093" s="133"/>
      <c r="G1093" s="97"/>
    </row>
    <row r="1094" spans="1:7" s="79" customFormat="1" ht="12" hidden="1" customHeight="1" x14ac:dyDescent="0.2">
      <c r="A1094" s="63">
        <v>44</v>
      </c>
      <c r="B1094" s="38">
        <v>10807</v>
      </c>
      <c r="C1094" s="70"/>
      <c r="D1094" s="39" t="s">
        <v>229</v>
      </c>
      <c r="E1094" s="152">
        <v>0</v>
      </c>
      <c r="F1094" s="133"/>
      <c r="G1094" s="97"/>
    </row>
    <row r="1095" spans="1:7" s="79" customFormat="1" ht="12" hidden="1" customHeight="1" x14ac:dyDescent="0.2">
      <c r="A1095" s="63">
        <v>44</v>
      </c>
      <c r="B1095" s="38">
        <v>10808</v>
      </c>
      <c r="C1095" s="70"/>
      <c r="D1095" s="39" t="s">
        <v>230</v>
      </c>
      <c r="E1095" s="152">
        <v>0</v>
      </c>
      <c r="F1095" s="133"/>
      <c r="G1095" s="97"/>
    </row>
    <row r="1096" spans="1:7" s="79" customFormat="1" ht="12" hidden="1" customHeight="1" x14ac:dyDescent="0.2">
      <c r="A1096" s="63">
        <v>44</v>
      </c>
      <c r="B1096" s="38">
        <v>10899</v>
      </c>
      <c r="C1096" s="70"/>
      <c r="D1096" s="39" t="s">
        <v>283</v>
      </c>
      <c r="E1096" s="152">
        <v>0</v>
      </c>
      <c r="F1096" s="133"/>
      <c r="G1096" s="97"/>
    </row>
    <row r="1097" spans="1:7" s="79" customFormat="1" ht="12" hidden="1" customHeight="1" x14ac:dyDescent="0.2">
      <c r="A1097" s="63">
        <v>45</v>
      </c>
      <c r="B1097" s="38">
        <v>10801</v>
      </c>
      <c r="C1097" s="70"/>
      <c r="D1097" s="39" t="s">
        <v>140</v>
      </c>
      <c r="E1097" s="152">
        <v>0</v>
      </c>
      <c r="F1097" s="133"/>
      <c r="G1097" s="97"/>
    </row>
    <row r="1098" spans="1:7" s="79" customFormat="1" ht="12" hidden="1" customHeight="1" x14ac:dyDescent="0.2">
      <c r="A1098" s="63">
        <v>45</v>
      </c>
      <c r="B1098" s="38">
        <v>10802</v>
      </c>
      <c r="C1098" s="70"/>
      <c r="D1098" s="39" t="s">
        <v>141</v>
      </c>
      <c r="E1098" s="152">
        <v>0</v>
      </c>
      <c r="F1098" s="133"/>
      <c r="G1098" s="97"/>
    </row>
    <row r="1099" spans="1:7" s="79" customFormat="1" ht="12" hidden="1" customHeight="1" x14ac:dyDescent="0.2">
      <c r="A1099" s="63">
        <v>45</v>
      </c>
      <c r="B1099" s="38">
        <v>10803</v>
      </c>
      <c r="C1099" s="70"/>
      <c r="D1099" s="39" t="s">
        <v>142</v>
      </c>
      <c r="E1099" s="152">
        <v>0</v>
      </c>
      <c r="F1099" s="133"/>
      <c r="G1099" s="97"/>
    </row>
    <row r="1100" spans="1:7" s="79" customFormat="1" ht="12" hidden="1" customHeight="1" x14ac:dyDescent="0.2">
      <c r="A1100" s="63">
        <v>45</v>
      </c>
      <c r="B1100" s="38">
        <v>10804</v>
      </c>
      <c r="C1100" s="70"/>
      <c r="D1100" s="39" t="s">
        <v>143</v>
      </c>
      <c r="E1100" s="152">
        <v>0</v>
      </c>
      <c r="F1100" s="133"/>
      <c r="G1100" s="97"/>
    </row>
    <row r="1101" spans="1:7" s="79" customFormat="1" ht="12" hidden="1" customHeight="1" x14ac:dyDescent="0.2">
      <c r="A1101" s="63">
        <v>45</v>
      </c>
      <c r="B1101" s="38">
        <v>10805</v>
      </c>
      <c r="C1101" s="70"/>
      <c r="D1101" s="39" t="s">
        <v>144</v>
      </c>
      <c r="E1101" s="152">
        <v>0</v>
      </c>
      <c r="F1101" s="133"/>
      <c r="G1101" s="97"/>
    </row>
    <row r="1102" spans="1:7" s="79" customFormat="1" ht="12" hidden="1" customHeight="1" x14ac:dyDescent="0.2">
      <c r="A1102" s="63">
        <v>45</v>
      </c>
      <c r="B1102" s="38">
        <v>10806</v>
      </c>
      <c r="C1102" s="70"/>
      <c r="D1102" s="39" t="s">
        <v>145</v>
      </c>
      <c r="E1102" s="152">
        <v>0</v>
      </c>
      <c r="F1102" s="133"/>
      <c r="G1102" s="97"/>
    </row>
    <row r="1103" spans="1:7" s="79" customFormat="1" ht="12" hidden="1" customHeight="1" x14ac:dyDescent="0.2">
      <c r="A1103" s="63">
        <v>45</v>
      </c>
      <c r="B1103" s="38">
        <v>10807</v>
      </c>
      <c r="C1103" s="70"/>
      <c r="D1103" s="39" t="s">
        <v>229</v>
      </c>
      <c r="E1103" s="152">
        <v>0</v>
      </c>
      <c r="F1103" s="133"/>
      <c r="G1103" s="97"/>
    </row>
    <row r="1104" spans="1:7" s="79" customFormat="1" ht="12" hidden="1" customHeight="1" x14ac:dyDescent="0.2">
      <c r="A1104" s="63">
        <v>45</v>
      </c>
      <c r="B1104" s="38">
        <v>10808</v>
      </c>
      <c r="C1104" s="70"/>
      <c r="D1104" s="39" t="s">
        <v>230</v>
      </c>
      <c r="E1104" s="152">
        <v>0</v>
      </c>
      <c r="F1104" s="133"/>
      <c r="G1104" s="97"/>
    </row>
    <row r="1105" spans="1:7" s="79" customFormat="1" ht="12" hidden="1" customHeight="1" x14ac:dyDescent="0.2">
      <c r="A1105" s="63">
        <v>45</v>
      </c>
      <c r="B1105" s="38">
        <v>10899</v>
      </c>
      <c r="C1105" s="70"/>
      <c r="D1105" s="39" t="s">
        <v>283</v>
      </c>
      <c r="E1105" s="152">
        <v>0</v>
      </c>
      <c r="F1105" s="133"/>
      <c r="G1105" s="97"/>
    </row>
    <row r="1106" spans="1:7" s="79" customFormat="1" ht="12" hidden="1" customHeight="1" x14ac:dyDescent="0.2">
      <c r="A1106" s="63">
        <v>46</v>
      </c>
      <c r="B1106" s="38">
        <v>10801</v>
      </c>
      <c r="C1106" s="70"/>
      <c r="D1106" s="39" t="s">
        <v>140</v>
      </c>
      <c r="E1106" s="152">
        <v>0</v>
      </c>
      <c r="F1106" s="133"/>
      <c r="G1106" s="97"/>
    </row>
    <row r="1107" spans="1:7" s="79" customFormat="1" ht="12" hidden="1" customHeight="1" x14ac:dyDescent="0.2">
      <c r="A1107" s="63">
        <v>46</v>
      </c>
      <c r="B1107" s="38">
        <v>10802</v>
      </c>
      <c r="C1107" s="70"/>
      <c r="D1107" s="39" t="s">
        <v>141</v>
      </c>
      <c r="E1107" s="152">
        <v>0</v>
      </c>
      <c r="F1107" s="133"/>
      <c r="G1107" s="97"/>
    </row>
    <row r="1108" spans="1:7" s="79" customFormat="1" ht="12" hidden="1" customHeight="1" x14ac:dyDescent="0.2">
      <c r="A1108" s="63">
        <v>46</v>
      </c>
      <c r="B1108" s="38">
        <v>10803</v>
      </c>
      <c r="C1108" s="70"/>
      <c r="D1108" s="39" t="s">
        <v>142</v>
      </c>
      <c r="E1108" s="152">
        <v>0</v>
      </c>
      <c r="F1108" s="133"/>
      <c r="G1108" s="97"/>
    </row>
    <row r="1109" spans="1:7" s="79" customFormat="1" ht="12" hidden="1" customHeight="1" x14ac:dyDescent="0.2">
      <c r="A1109" s="63">
        <v>46</v>
      </c>
      <c r="B1109" s="38">
        <v>10804</v>
      </c>
      <c r="C1109" s="70"/>
      <c r="D1109" s="39" t="s">
        <v>143</v>
      </c>
      <c r="E1109" s="152">
        <v>0</v>
      </c>
      <c r="F1109" s="133"/>
      <c r="G1109" s="97"/>
    </row>
    <row r="1110" spans="1:7" s="79" customFormat="1" ht="12" hidden="1" customHeight="1" x14ac:dyDescent="0.2">
      <c r="A1110" s="63">
        <v>46</v>
      </c>
      <c r="B1110" s="38">
        <v>10805</v>
      </c>
      <c r="C1110" s="70"/>
      <c r="D1110" s="39" t="s">
        <v>144</v>
      </c>
      <c r="E1110" s="152">
        <v>0</v>
      </c>
      <c r="F1110" s="133"/>
      <c r="G1110" s="97"/>
    </row>
    <row r="1111" spans="1:7" s="79" customFormat="1" ht="12" hidden="1" customHeight="1" x14ac:dyDescent="0.2">
      <c r="A1111" s="63">
        <v>46</v>
      </c>
      <c r="B1111" s="38">
        <v>10806</v>
      </c>
      <c r="C1111" s="70"/>
      <c r="D1111" s="39" t="s">
        <v>145</v>
      </c>
      <c r="E1111" s="152">
        <v>0</v>
      </c>
      <c r="F1111" s="133"/>
      <c r="G1111" s="97"/>
    </row>
    <row r="1112" spans="1:7" s="79" customFormat="1" ht="12" hidden="1" customHeight="1" x14ac:dyDescent="0.2">
      <c r="A1112" s="63">
        <v>46</v>
      </c>
      <c r="B1112" s="38">
        <v>10807</v>
      </c>
      <c r="C1112" s="70"/>
      <c r="D1112" s="39" t="s">
        <v>229</v>
      </c>
      <c r="E1112" s="152">
        <v>0</v>
      </c>
      <c r="F1112" s="133"/>
      <c r="G1112" s="97"/>
    </row>
    <row r="1113" spans="1:7" s="79" customFormat="1" ht="12" hidden="1" customHeight="1" x14ac:dyDescent="0.2">
      <c r="A1113" s="63">
        <v>46</v>
      </c>
      <c r="B1113" s="38">
        <v>10808</v>
      </c>
      <c r="C1113" s="70"/>
      <c r="D1113" s="39" t="s">
        <v>230</v>
      </c>
      <c r="E1113" s="152">
        <v>0</v>
      </c>
      <c r="F1113" s="133"/>
      <c r="G1113" s="97"/>
    </row>
    <row r="1114" spans="1:7" s="79" customFormat="1" ht="12" hidden="1" customHeight="1" x14ac:dyDescent="0.2">
      <c r="A1114" s="63">
        <v>46</v>
      </c>
      <c r="B1114" s="38">
        <v>10899</v>
      </c>
      <c r="C1114" s="70"/>
      <c r="D1114" s="39" t="s">
        <v>283</v>
      </c>
      <c r="E1114" s="152">
        <v>0</v>
      </c>
      <c r="F1114" s="133"/>
      <c r="G1114" s="97"/>
    </row>
    <row r="1115" spans="1:7" s="79" customFormat="1" ht="12" hidden="1" customHeight="1" x14ac:dyDescent="0.2">
      <c r="A1115" s="63">
        <v>64</v>
      </c>
      <c r="B1115" s="38">
        <v>10801</v>
      </c>
      <c r="C1115" s="70"/>
      <c r="D1115" s="39" t="s">
        <v>140</v>
      </c>
      <c r="E1115" s="152">
        <v>0</v>
      </c>
      <c r="F1115" s="133"/>
      <c r="G1115" s="97"/>
    </row>
    <row r="1116" spans="1:7" s="79" customFormat="1" ht="12" hidden="1" customHeight="1" x14ac:dyDescent="0.2">
      <c r="A1116" s="63">
        <v>64</v>
      </c>
      <c r="B1116" s="38">
        <v>10802</v>
      </c>
      <c r="C1116" s="70"/>
      <c r="D1116" s="39" t="s">
        <v>141</v>
      </c>
      <c r="E1116" s="152">
        <v>0</v>
      </c>
      <c r="F1116" s="133"/>
      <c r="G1116" s="97"/>
    </row>
    <row r="1117" spans="1:7" s="79" customFormat="1" ht="12" hidden="1" customHeight="1" x14ac:dyDescent="0.2">
      <c r="A1117" s="63">
        <v>64</v>
      </c>
      <c r="B1117" s="38">
        <v>10803</v>
      </c>
      <c r="C1117" s="70"/>
      <c r="D1117" s="39" t="s">
        <v>142</v>
      </c>
      <c r="E1117" s="152">
        <v>0</v>
      </c>
      <c r="F1117" s="133"/>
      <c r="G1117" s="97"/>
    </row>
    <row r="1118" spans="1:7" s="79" customFormat="1" ht="12" hidden="1" customHeight="1" x14ac:dyDescent="0.2">
      <c r="A1118" s="63">
        <v>64</v>
      </c>
      <c r="B1118" s="38">
        <v>10804</v>
      </c>
      <c r="C1118" s="70"/>
      <c r="D1118" s="39" t="s">
        <v>143</v>
      </c>
      <c r="E1118" s="152">
        <v>0</v>
      </c>
      <c r="F1118" s="133"/>
      <c r="G1118" s="97"/>
    </row>
    <row r="1119" spans="1:7" s="79" customFormat="1" ht="12" hidden="1" customHeight="1" x14ac:dyDescent="0.2">
      <c r="A1119" s="63">
        <v>64</v>
      </c>
      <c r="B1119" s="38">
        <v>10805</v>
      </c>
      <c r="C1119" s="70"/>
      <c r="D1119" s="39" t="s">
        <v>144</v>
      </c>
      <c r="E1119" s="152">
        <v>0</v>
      </c>
      <c r="F1119" s="133"/>
      <c r="G1119" s="97"/>
    </row>
    <row r="1120" spans="1:7" s="79" customFormat="1" ht="12" hidden="1" customHeight="1" x14ac:dyDescent="0.2">
      <c r="A1120" s="63">
        <v>64</v>
      </c>
      <c r="B1120" s="38">
        <v>10806</v>
      </c>
      <c r="C1120" s="70"/>
      <c r="D1120" s="39" t="s">
        <v>145</v>
      </c>
      <c r="E1120" s="152">
        <v>0</v>
      </c>
      <c r="F1120" s="133"/>
      <c r="G1120" s="97"/>
    </row>
    <row r="1121" spans="1:7" s="79" customFormat="1" ht="12" hidden="1" customHeight="1" x14ac:dyDescent="0.2">
      <c r="A1121" s="63">
        <v>64</v>
      </c>
      <c r="B1121" s="38">
        <v>10807</v>
      </c>
      <c r="C1121" s="70"/>
      <c r="D1121" s="39" t="s">
        <v>229</v>
      </c>
      <c r="E1121" s="152">
        <v>0</v>
      </c>
      <c r="F1121" s="133"/>
      <c r="G1121" s="97"/>
    </row>
    <row r="1122" spans="1:7" s="79" customFormat="1" ht="12" hidden="1" customHeight="1" x14ac:dyDescent="0.2">
      <c r="A1122" s="63">
        <v>64</v>
      </c>
      <c r="B1122" s="38">
        <v>10808</v>
      </c>
      <c r="C1122" s="70"/>
      <c r="D1122" s="39" t="s">
        <v>230</v>
      </c>
      <c r="E1122" s="152">
        <v>0</v>
      </c>
      <c r="F1122" s="133"/>
      <c r="G1122" s="97"/>
    </row>
    <row r="1123" spans="1:7" s="79" customFormat="1" ht="12" hidden="1" customHeight="1" x14ac:dyDescent="0.2">
      <c r="A1123" s="63">
        <v>64</v>
      </c>
      <c r="B1123" s="38">
        <v>10899</v>
      </c>
      <c r="C1123" s="70"/>
      <c r="D1123" s="39" t="s">
        <v>283</v>
      </c>
      <c r="E1123" s="152">
        <v>0</v>
      </c>
      <c r="F1123" s="133"/>
      <c r="G1123" s="97"/>
    </row>
    <row r="1124" spans="1:7" ht="12" hidden="1" customHeight="1" x14ac:dyDescent="0.2">
      <c r="A1124" s="63"/>
      <c r="B1124" s="38" t="s">
        <v>106</v>
      </c>
      <c r="C1124" s="70"/>
      <c r="D1124" s="39"/>
      <c r="E1124" s="177"/>
    </row>
    <row r="1125" spans="1:7" ht="12" hidden="1" customHeight="1" x14ac:dyDescent="0.2">
      <c r="A1125" s="541" t="s">
        <v>245</v>
      </c>
      <c r="B1125" s="543"/>
      <c r="C1125" s="68"/>
      <c r="D1125" s="43" t="s">
        <v>347</v>
      </c>
      <c r="E1125" s="178">
        <f>SUM(E1126:E1186)</f>
        <v>0</v>
      </c>
    </row>
    <row r="1126" spans="1:7" ht="12" hidden="1" customHeight="1" x14ac:dyDescent="0.2">
      <c r="A1126" s="63">
        <v>17</v>
      </c>
      <c r="B1126" s="38">
        <v>10901</v>
      </c>
      <c r="C1126" s="70"/>
      <c r="D1126" s="39" t="s">
        <v>348</v>
      </c>
      <c r="E1126" s="152">
        <v>0</v>
      </c>
    </row>
    <row r="1127" spans="1:7" ht="12" hidden="1" customHeight="1" x14ac:dyDescent="0.2">
      <c r="A1127" s="63">
        <v>17</v>
      </c>
      <c r="B1127" s="38">
        <v>10902</v>
      </c>
      <c r="C1127" s="70"/>
      <c r="D1127" s="39" t="s">
        <v>349</v>
      </c>
      <c r="E1127" s="152">
        <v>0</v>
      </c>
    </row>
    <row r="1128" spans="1:7" ht="12" hidden="1" customHeight="1" x14ac:dyDescent="0.2">
      <c r="A1128" s="63">
        <v>17</v>
      </c>
      <c r="B1128" s="38">
        <v>10903</v>
      </c>
      <c r="C1128" s="70"/>
      <c r="D1128" s="39" t="s">
        <v>350</v>
      </c>
      <c r="E1128" s="152">
        <v>0</v>
      </c>
    </row>
    <row r="1129" spans="1:7" ht="12" hidden="1" customHeight="1" x14ac:dyDescent="0.2">
      <c r="A1129" s="63">
        <v>17</v>
      </c>
      <c r="B1129" s="38">
        <v>10999</v>
      </c>
      <c r="C1129" s="70"/>
      <c r="D1129" s="39" t="s">
        <v>351</v>
      </c>
      <c r="E1129" s="152">
        <v>0</v>
      </c>
    </row>
    <row r="1130" spans="1:7" ht="12" hidden="1" customHeight="1" x14ac:dyDescent="0.2">
      <c r="A1130" s="63">
        <v>18</v>
      </c>
      <c r="B1130" s="38">
        <v>10901</v>
      </c>
      <c r="C1130" s="70"/>
      <c r="D1130" s="39" t="s">
        <v>348</v>
      </c>
      <c r="E1130" s="152">
        <v>0</v>
      </c>
    </row>
    <row r="1131" spans="1:7" ht="12" hidden="1" customHeight="1" x14ac:dyDescent="0.2">
      <c r="A1131" s="63">
        <v>18</v>
      </c>
      <c r="B1131" s="38">
        <v>10902</v>
      </c>
      <c r="C1131" s="70"/>
      <c r="D1131" s="39" t="s">
        <v>349</v>
      </c>
      <c r="E1131" s="152">
        <v>0</v>
      </c>
    </row>
    <row r="1132" spans="1:7" ht="12" hidden="1" customHeight="1" x14ac:dyDescent="0.2">
      <c r="A1132" s="63">
        <v>18</v>
      </c>
      <c r="B1132" s="38">
        <v>10903</v>
      </c>
      <c r="C1132" s="70"/>
      <c r="D1132" s="39" t="s">
        <v>350</v>
      </c>
      <c r="E1132" s="152">
        <v>0</v>
      </c>
    </row>
    <row r="1133" spans="1:7" ht="12" hidden="1" customHeight="1" x14ac:dyDescent="0.2">
      <c r="A1133" s="63">
        <v>18</v>
      </c>
      <c r="B1133" s="38">
        <v>10999</v>
      </c>
      <c r="C1133" s="70"/>
      <c r="D1133" s="39" t="s">
        <v>351</v>
      </c>
      <c r="E1133" s="152">
        <v>0</v>
      </c>
    </row>
    <row r="1134" spans="1:7" ht="12" hidden="1" customHeight="1" x14ac:dyDescent="0.2">
      <c r="A1134" s="63">
        <v>19</v>
      </c>
      <c r="B1134" s="38">
        <v>10901</v>
      </c>
      <c r="C1134" s="70"/>
      <c r="D1134" s="39" t="s">
        <v>348</v>
      </c>
      <c r="E1134" s="152">
        <v>0</v>
      </c>
    </row>
    <row r="1135" spans="1:7" ht="12" hidden="1" customHeight="1" x14ac:dyDescent="0.2">
      <c r="A1135" s="63">
        <v>19</v>
      </c>
      <c r="B1135" s="38">
        <v>10902</v>
      </c>
      <c r="C1135" s="70"/>
      <c r="D1135" s="39" t="s">
        <v>349</v>
      </c>
      <c r="E1135" s="152">
        <v>0</v>
      </c>
    </row>
    <row r="1136" spans="1:7" ht="12" hidden="1" customHeight="1" x14ac:dyDescent="0.2">
      <c r="A1136" s="63">
        <v>19</v>
      </c>
      <c r="B1136" s="38">
        <v>10903</v>
      </c>
      <c r="C1136" s="70"/>
      <c r="D1136" s="39" t="s">
        <v>350</v>
      </c>
      <c r="E1136" s="152">
        <v>0</v>
      </c>
    </row>
    <row r="1137" spans="1:11" s="130" customFormat="1" ht="12" hidden="1" customHeight="1" x14ac:dyDescent="0.2">
      <c r="A1137" s="63">
        <v>19</v>
      </c>
      <c r="B1137" s="38">
        <v>10999</v>
      </c>
      <c r="C1137" s="70"/>
      <c r="D1137" s="39" t="s">
        <v>351</v>
      </c>
      <c r="E1137" s="152">
        <v>0</v>
      </c>
      <c r="G1137" s="75"/>
      <c r="H1137" s="21"/>
      <c r="I1137" s="21"/>
      <c r="J1137" s="21"/>
      <c r="K1137" s="21"/>
    </row>
    <row r="1138" spans="1:11" s="130" customFormat="1" ht="12" hidden="1" customHeight="1" x14ac:dyDescent="0.2">
      <c r="A1138" s="63">
        <v>20</v>
      </c>
      <c r="B1138" s="38">
        <v>10901</v>
      </c>
      <c r="C1138" s="70"/>
      <c r="D1138" s="39" t="s">
        <v>348</v>
      </c>
      <c r="E1138" s="152">
        <v>0</v>
      </c>
      <c r="G1138" s="75"/>
      <c r="H1138" s="21"/>
      <c r="I1138" s="21"/>
      <c r="J1138" s="21"/>
      <c r="K1138" s="21"/>
    </row>
    <row r="1139" spans="1:11" s="130" customFormat="1" ht="12" hidden="1" customHeight="1" x14ac:dyDescent="0.2">
      <c r="A1139" s="63">
        <v>20</v>
      </c>
      <c r="B1139" s="38">
        <v>10902</v>
      </c>
      <c r="C1139" s="70"/>
      <c r="D1139" s="39" t="s">
        <v>349</v>
      </c>
      <c r="E1139" s="152">
        <v>0</v>
      </c>
      <c r="G1139" s="75"/>
      <c r="H1139" s="21"/>
      <c r="I1139" s="21"/>
      <c r="J1139" s="21"/>
      <c r="K1139" s="21"/>
    </row>
    <row r="1140" spans="1:11" s="130" customFormat="1" ht="12" hidden="1" customHeight="1" x14ac:dyDescent="0.2">
      <c r="A1140" s="63">
        <v>20</v>
      </c>
      <c r="B1140" s="38">
        <v>10903</v>
      </c>
      <c r="C1140" s="70"/>
      <c r="D1140" s="39" t="s">
        <v>350</v>
      </c>
      <c r="E1140" s="152">
        <v>0</v>
      </c>
      <c r="G1140" s="75"/>
      <c r="H1140" s="21"/>
      <c r="I1140" s="21"/>
      <c r="J1140" s="21"/>
      <c r="K1140" s="21"/>
    </row>
    <row r="1141" spans="1:11" s="130" customFormat="1" ht="12" hidden="1" customHeight="1" x14ac:dyDescent="0.2">
      <c r="A1141" s="63">
        <v>20</v>
      </c>
      <c r="B1141" s="38">
        <v>10999</v>
      </c>
      <c r="C1141" s="70"/>
      <c r="D1141" s="39" t="s">
        <v>351</v>
      </c>
      <c r="E1141" s="152">
        <v>0</v>
      </c>
      <c r="G1141" s="75"/>
      <c r="H1141" s="21"/>
      <c r="I1141" s="21"/>
      <c r="J1141" s="21"/>
      <c r="K1141" s="21"/>
    </row>
    <row r="1142" spans="1:11" s="130" customFormat="1" ht="12" hidden="1" customHeight="1" x14ac:dyDescent="0.2">
      <c r="A1142" s="63">
        <v>21</v>
      </c>
      <c r="B1142" s="38">
        <v>10901</v>
      </c>
      <c r="C1142" s="70"/>
      <c r="D1142" s="39" t="s">
        <v>348</v>
      </c>
      <c r="E1142" s="152">
        <v>0</v>
      </c>
      <c r="G1142" s="75"/>
      <c r="H1142" s="21"/>
      <c r="I1142" s="21"/>
      <c r="J1142" s="21"/>
      <c r="K1142" s="21"/>
    </row>
    <row r="1143" spans="1:11" s="130" customFormat="1" ht="12" hidden="1" customHeight="1" x14ac:dyDescent="0.2">
      <c r="A1143" s="63">
        <v>21</v>
      </c>
      <c r="B1143" s="38">
        <v>10902</v>
      </c>
      <c r="C1143" s="70"/>
      <c r="D1143" s="39" t="s">
        <v>349</v>
      </c>
      <c r="E1143" s="152">
        <v>0</v>
      </c>
      <c r="G1143" s="75"/>
      <c r="H1143" s="21"/>
      <c r="I1143" s="21"/>
      <c r="J1143" s="21"/>
      <c r="K1143" s="21"/>
    </row>
    <row r="1144" spans="1:11" s="130" customFormat="1" ht="12" hidden="1" customHeight="1" x14ac:dyDescent="0.2">
      <c r="A1144" s="63">
        <v>21</v>
      </c>
      <c r="B1144" s="38">
        <v>10903</v>
      </c>
      <c r="C1144" s="70"/>
      <c r="D1144" s="39" t="s">
        <v>350</v>
      </c>
      <c r="E1144" s="152">
        <v>0</v>
      </c>
      <c r="G1144" s="75"/>
      <c r="H1144" s="21"/>
      <c r="I1144" s="21"/>
      <c r="J1144" s="21"/>
      <c r="K1144" s="21"/>
    </row>
    <row r="1145" spans="1:11" s="130" customFormat="1" ht="12" hidden="1" customHeight="1" x14ac:dyDescent="0.2">
      <c r="A1145" s="63">
        <v>21</v>
      </c>
      <c r="B1145" s="38">
        <v>10999</v>
      </c>
      <c r="C1145" s="70"/>
      <c r="D1145" s="39" t="s">
        <v>351</v>
      </c>
      <c r="E1145" s="152">
        <v>0</v>
      </c>
      <c r="G1145" s="75"/>
      <c r="H1145" s="21"/>
      <c r="I1145" s="21"/>
      <c r="J1145" s="21"/>
      <c r="K1145" s="21"/>
    </row>
    <row r="1146" spans="1:11" s="130" customFormat="1" ht="12" hidden="1" customHeight="1" x14ac:dyDescent="0.2">
      <c r="A1146" s="63">
        <v>22</v>
      </c>
      <c r="B1146" s="38">
        <v>10901</v>
      </c>
      <c r="C1146" s="70"/>
      <c r="D1146" s="39" t="s">
        <v>348</v>
      </c>
      <c r="E1146" s="152">
        <v>0</v>
      </c>
      <c r="G1146" s="75"/>
      <c r="H1146" s="21"/>
      <c r="I1146" s="21"/>
      <c r="J1146" s="21"/>
      <c r="K1146" s="21"/>
    </row>
    <row r="1147" spans="1:11" s="130" customFormat="1" ht="12" hidden="1" customHeight="1" x14ac:dyDescent="0.2">
      <c r="A1147" s="63">
        <v>22</v>
      </c>
      <c r="B1147" s="38">
        <v>10902</v>
      </c>
      <c r="C1147" s="70"/>
      <c r="D1147" s="39" t="s">
        <v>349</v>
      </c>
      <c r="E1147" s="152">
        <v>0</v>
      </c>
      <c r="G1147" s="75"/>
      <c r="H1147" s="21"/>
      <c r="I1147" s="21"/>
      <c r="J1147" s="21"/>
      <c r="K1147" s="21"/>
    </row>
    <row r="1148" spans="1:11" s="130" customFormat="1" ht="12" hidden="1" customHeight="1" x14ac:dyDescent="0.2">
      <c r="A1148" s="63">
        <v>22</v>
      </c>
      <c r="B1148" s="38">
        <v>10903</v>
      </c>
      <c r="C1148" s="70"/>
      <c r="D1148" s="39" t="s">
        <v>350</v>
      </c>
      <c r="E1148" s="152">
        <v>0</v>
      </c>
      <c r="G1148" s="75"/>
      <c r="H1148" s="21"/>
      <c r="I1148" s="21"/>
      <c r="J1148" s="21"/>
      <c r="K1148" s="21"/>
    </row>
    <row r="1149" spans="1:11" s="130" customFormat="1" ht="12" hidden="1" customHeight="1" x14ac:dyDescent="0.2">
      <c r="A1149" s="63">
        <v>22</v>
      </c>
      <c r="B1149" s="38">
        <v>10999</v>
      </c>
      <c r="C1149" s="70"/>
      <c r="D1149" s="39" t="s">
        <v>351</v>
      </c>
      <c r="E1149" s="152">
        <v>0</v>
      </c>
      <c r="G1149" s="75"/>
      <c r="H1149" s="21"/>
      <c r="I1149" s="21"/>
      <c r="J1149" s="21"/>
      <c r="K1149" s="21"/>
    </row>
    <row r="1150" spans="1:11" s="130" customFormat="1" ht="12" hidden="1" customHeight="1" x14ac:dyDescent="0.2">
      <c r="A1150" s="63">
        <v>23</v>
      </c>
      <c r="B1150" s="38">
        <v>10901</v>
      </c>
      <c r="C1150" s="70"/>
      <c r="D1150" s="39" t="s">
        <v>348</v>
      </c>
      <c r="E1150" s="152">
        <v>0</v>
      </c>
      <c r="G1150" s="75"/>
      <c r="H1150" s="21"/>
      <c r="I1150" s="21"/>
      <c r="J1150" s="21"/>
      <c r="K1150" s="21"/>
    </row>
    <row r="1151" spans="1:11" s="130" customFormat="1" ht="12" hidden="1" customHeight="1" x14ac:dyDescent="0.2">
      <c r="A1151" s="63">
        <v>23</v>
      </c>
      <c r="B1151" s="38">
        <v>10902</v>
      </c>
      <c r="C1151" s="70"/>
      <c r="D1151" s="39" t="s">
        <v>349</v>
      </c>
      <c r="E1151" s="152">
        <v>0</v>
      </c>
      <c r="G1151" s="75"/>
      <c r="H1151" s="21"/>
      <c r="I1151" s="21"/>
      <c r="J1151" s="21"/>
      <c r="K1151" s="21"/>
    </row>
    <row r="1152" spans="1:11" s="130" customFormat="1" ht="12" hidden="1" customHeight="1" x14ac:dyDescent="0.2">
      <c r="A1152" s="63">
        <v>23</v>
      </c>
      <c r="B1152" s="38">
        <v>10903</v>
      </c>
      <c r="C1152" s="70"/>
      <c r="D1152" s="39" t="s">
        <v>350</v>
      </c>
      <c r="E1152" s="152">
        <v>0</v>
      </c>
      <c r="G1152" s="75"/>
      <c r="H1152" s="21"/>
      <c r="I1152" s="21"/>
      <c r="J1152" s="21"/>
      <c r="K1152" s="21"/>
    </row>
    <row r="1153" spans="1:11" s="130" customFormat="1" ht="12" hidden="1" customHeight="1" x14ac:dyDescent="0.2">
      <c r="A1153" s="63">
        <v>23</v>
      </c>
      <c r="B1153" s="38">
        <v>10999</v>
      </c>
      <c r="C1153" s="70"/>
      <c r="D1153" s="39" t="s">
        <v>351</v>
      </c>
      <c r="E1153" s="152">
        <v>0</v>
      </c>
      <c r="G1153" s="75"/>
      <c r="H1153" s="21"/>
      <c r="I1153" s="21"/>
      <c r="J1153" s="21"/>
      <c r="K1153" s="21"/>
    </row>
    <row r="1154" spans="1:11" s="130" customFormat="1" ht="12" hidden="1" customHeight="1" x14ac:dyDescent="0.2">
      <c r="A1154" s="63">
        <v>24</v>
      </c>
      <c r="B1154" s="38">
        <v>10901</v>
      </c>
      <c r="C1154" s="70"/>
      <c r="D1154" s="39" t="s">
        <v>348</v>
      </c>
      <c r="E1154" s="152">
        <v>0</v>
      </c>
      <c r="G1154" s="75"/>
      <c r="H1154" s="21"/>
      <c r="I1154" s="21"/>
      <c r="J1154" s="21"/>
      <c r="K1154" s="21"/>
    </row>
    <row r="1155" spans="1:11" s="130" customFormat="1" ht="12" hidden="1" customHeight="1" x14ac:dyDescent="0.2">
      <c r="A1155" s="63">
        <v>24</v>
      </c>
      <c r="B1155" s="38">
        <v>10902</v>
      </c>
      <c r="C1155" s="70"/>
      <c r="D1155" s="39" t="s">
        <v>349</v>
      </c>
      <c r="E1155" s="152">
        <v>0</v>
      </c>
      <c r="G1155" s="75"/>
      <c r="H1155" s="21"/>
      <c r="I1155" s="21"/>
      <c r="J1155" s="21"/>
      <c r="K1155" s="21"/>
    </row>
    <row r="1156" spans="1:11" s="130" customFormat="1" ht="12" hidden="1" customHeight="1" x14ac:dyDescent="0.2">
      <c r="A1156" s="63">
        <v>24</v>
      </c>
      <c r="B1156" s="38">
        <v>10903</v>
      </c>
      <c r="C1156" s="70"/>
      <c r="D1156" s="39" t="s">
        <v>350</v>
      </c>
      <c r="E1156" s="152">
        <v>0</v>
      </c>
      <c r="G1156" s="75"/>
      <c r="H1156" s="21"/>
      <c r="I1156" s="21"/>
      <c r="J1156" s="21"/>
      <c r="K1156" s="21"/>
    </row>
    <row r="1157" spans="1:11" s="130" customFormat="1" ht="12" hidden="1" customHeight="1" x14ac:dyDescent="0.2">
      <c r="A1157" s="63">
        <v>24</v>
      </c>
      <c r="B1157" s="38">
        <v>10999</v>
      </c>
      <c r="C1157" s="70"/>
      <c r="D1157" s="39" t="s">
        <v>351</v>
      </c>
      <c r="E1157" s="152">
        <v>0</v>
      </c>
      <c r="G1157" s="75"/>
      <c r="H1157" s="21"/>
      <c r="I1157" s="21"/>
      <c r="J1157" s="21"/>
      <c r="K1157" s="21"/>
    </row>
    <row r="1158" spans="1:11" s="130" customFormat="1" ht="12" hidden="1" customHeight="1" x14ac:dyDescent="0.2">
      <c r="A1158" s="63">
        <v>43</v>
      </c>
      <c r="B1158" s="284">
        <v>10901</v>
      </c>
      <c r="C1158" s="65"/>
      <c r="D1158" s="66" t="s">
        <v>348</v>
      </c>
      <c r="E1158" s="152">
        <v>0</v>
      </c>
      <c r="G1158" s="75"/>
      <c r="H1158" s="21"/>
      <c r="I1158" s="21"/>
      <c r="J1158" s="21"/>
      <c r="K1158" s="21"/>
    </row>
    <row r="1159" spans="1:11" s="130" customFormat="1" ht="12" hidden="1" customHeight="1" x14ac:dyDescent="0.2">
      <c r="A1159" s="63">
        <v>43</v>
      </c>
      <c r="B1159" s="284">
        <v>10902</v>
      </c>
      <c r="C1159" s="65"/>
      <c r="D1159" s="66" t="s">
        <v>349</v>
      </c>
      <c r="E1159" s="152">
        <v>0</v>
      </c>
      <c r="G1159" s="75"/>
      <c r="H1159" s="21"/>
      <c r="I1159" s="21"/>
      <c r="J1159" s="21"/>
      <c r="K1159" s="21"/>
    </row>
    <row r="1160" spans="1:11" s="130" customFormat="1" ht="12" hidden="1" customHeight="1" x14ac:dyDescent="0.2">
      <c r="A1160" s="63">
        <v>43</v>
      </c>
      <c r="B1160" s="284">
        <v>10903</v>
      </c>
      <c r="C1160" s="65"/>
      <c r="D1160" s="66" t="s">
        <v>350</v>
      </c>
      <c r="E1160" s="152">
        <v>0</v>
      </c>
      <c r="G1160" s="75"/>
      <c r="H1160" s="21"/>
      <c r="I1160" s="21"/>
      <c r="J1160" s="21"/>
      <c r="K1160" s="21"/>
    </row>
    <row r="1161" spans="1:11" s="130" customFormat="1" ht="12" hidden="1" customHeight="1" x14ac:dyDescent="0.2">
      <c r="A1161" s="63">
        <v>43</v>
      </c>
      <c r="B1161" s="284">
        <v>10999</v>
      </c>
      <c r="C1161" s="65"/>
      <c r="D1161" s="66" t="s">
        <v>351</v>
      </c>
      <c r="E1161" s="152">
        <v>0</v>
      </c>
      <c r="G1161" s="75"/>
      <c r="H1161" s="21"/>
      <c r="I1161" s="21"/>
      <c r="J1161" s="21"/>
      <c r="K1161" s="21"/>
    </row>
    <row r="1162" spans="1:11" s="130" customFormat="1" ht="12" hidden="1" customHeight="1" x14ac:dyDescent="0.2">
      <c r="A1162" s="63">
        <v>44</v>
      </c>
      <c r="B1162" s="284">
        <v>10901</v>
      </c>
      <c r="C1162" s="65"/>
      <c r="D1162" s="66" t="s">
        <v>348</v>
      </c>
      <c r="E1162" s="152">
        <v>0</v>
      </c>
      <c r="G1162" s="75"/>
      <c r="H1162" s="21"/>
      <c r="I1162" s="21"/>
      <c r="J1162" s="21"/>
      <c r="K1162" s="21"/>
    </row>
    <row r="1163" spans="1:11" s="130" customFormat="1" ht="12" hidden="1" customHeight="1" x14ac:dyDescent="0.2">
      <c r="A1163" s="63">
        <v>44</v>
      </c>
      <c r="B1163" s="284">
        <v>10902</v>
      </c>
      <c r="C1163" s="65"/>
      <c r="D1163" s="66" t="s">
        <v>349</v>
      </c>
      <c r="E1163" s="152">
        <v>0</v>
      </c>
      <c r="G1163" s="75"/>
      <c r="H1163" s="21"/>
      <c r="I1163" s="21"/>
      <c r="J1163" s="21"/>
      <c r="K1163" s="21"/>
    </row>
    <row r="1164" spans="1:11" s="130" customFormat="1" ht="12" hidden="1" customHeight="1" x14ac:dyDescent="0.2">
      <c r="A1164" s="63">
        <v>44</v>
      </c>
      <c r="B1164" s="284">
        <v>10903</v>
      </c>
      <c r="C1164" s="65"/>
      <c r="D1164" s="66" t="s">
        <v>350</v>
      </c>
      <c r="E1164" s="152">
        <v>0</v>
      </c>
      <c r="G1164" s="75"/>
      <c r="H1164" s="21"/>
      <c r="I1164" s="21"/>
      <c r="J1164" s="21"/>
      <c r="K1164" s="21"/>
    </row>
    <row r="1165" spans="1:11" s="130" customFormat="1" ht="12" hidden="1" customHeight="1" x14ac:dyDescent="0.2">
      <c r="A1165" s="63">
        <v>44</v>
      </c>
      <c r="B1165" s="284">
        <v>10999</v>
      </c>
      <c r="C1165" s="65"/>
      <c r="D1165" s="66" t="s">
        <v>351</v>
      </c>
      <c r="E1165" s="152">
        <v>0</v>
      </c>
      <c r="G1165" s="75"/>
      <c r="H1165" s="21"/>
      <c r="I1165" s="21"/>
      <c r="J1165" s="21"/>
      <c r="K1165" s="21"/>
    </row>
    <row r="1166" spans="1:11" s="130" customFormat="1" ht="12" hidden="1" customHeight="1" x14ac:dyDescent="0.2">
      <c r="A1166" s="63">
        <v>45</v>
      </c>
      <c r="B1166" s="284">
        <v>10901</v>
      </c>
      <c r="C1166" s="65"/>
      <c r="D1166" s="66" t="s">
        <v>348</v>
      </c>
      <c r="E1166" s="152">
        <v>0</v>
      </c>
      <c r="G1166" s="75"/>
      <c r="H1166" s="21"/>
      <c r="I1166" s="21"/>
      <c r="J1166" s="21"/>
      <c r="K1166" s="21"/>
    </row>
    <row r="1167" spans="1:11" s="130" customFormat="1" ht="12" hidden="1" customHeight="1" x14ac:dyDescent="0.2">
      <c r="A1167" s="63">
        <v>45</v>
      </c>
      <c r="B1167" s="284">
        <v>10902</v>
      </c>
      <c r="C1167" s="65"/>
      <c r="D1167" s="66" t="s">
        <v>349</v>
      </c>
      <c r="E1167" s="152">
        <v>0</v>
      </c>
      <c r="G1167" s="75"/>
      <c r="H1167" s="21"/>
      <c r="I1167" s="21"/>
      <c r="J1167" s="21"/>
      <c r="K1167" s="21"/>
    </row>
    <row r="1168" spans="1:11" s="130" customFormat="1" ht="12" hidden="1" customHeight="1" x14ac:dyDescent="0.2">
      <c r="A1168" s="63">
        <v>45</v>
      </c>
      <c r="B1168" s="284">
        <v>10903</v>
      </c>
      <c r="C1168" s="65"/>
      <c r="D1168" s="66" t="s">
        <v>350</v>
      </c>
      <c r="E1168" s="152">
        <v>0</v>
      </c>
      <c r="G1168" s="75"/>
      <c r="H1168" s="21"/>
      <c r="I1168" s="21"/>
      <c r="J1168" s="21"/>
      <c r="K1168" s="21"/>
    </row>
    <row r="1169" spans="1:11" s="130" customFormat="1" ht="12" hidden="1" customHeight="1" x14ac:dyDescent="0.2">
      <c r="A1169" s="63">
        <v>45</v>
      </c>
      <c r="B1169" s="284">
        <v>10999</v>
      </c>
      <c r="C1169" s="65"/>
      <c r="D1169" s="66" t="s">
        <v>351</v>
      </c>
      <c r="E1169" s="152">
        <v>0</v>
      </c>
      <c r="G1169" s="75"/>
      <c r="H1169" s="21"/>
      <c r="I1169" s="21"/>
      <c r="J1169" s="21"/>
      <c r="K1169" s="21"/>
    </row>
    <row r="1170" spans="1:11" s="130" customFormat="1" ht="12" hidden="1" customHeight="1" x14ac:dyDescent="0.2">
      <c r="A1170" s="63">
        <v>46</v>
      </c>
      <c r="B1170" s="284">
        <v>10901</v>
      </c>
      <c r="C1170" s="65"/>
      <c r="D1170" s="66" t="s">
        <v>348</v>
      </c>
      <c r="E1170" s="152">
        <v>0</v>
      </c>
      <c r="G1170" s="75"/>
      <c r="H1170" s="21"/>
      <c r="I1170" s="21"/>
      <c r="J1170" s="21"/>
      <c r="K1170" s="21"/>
    </row>
    <row r="1171" spans="1:11" s="130" customFormat="1" ht="12" hidden="1" customHeight="1" x14ac:dyDescent="0.2">
      <c r="A1171" s="63">
        <v>46</v>
      </c>
      <c r="B1171" s="284">
        <v>10902</v>
      </c>
      <c r="C1171" s="65"/>
      <c r="D1171" s="66" t="s">
        <v>349</v>
      </c>
      <c r="E1171" s="152">
        <v>0</v>
      </c>
      <c r="G1171" s="75"/>
      <c r="H1171" s="21"/>
      <c r="I1171" s="21"/>
      <c r="J1171" s="21"/>
      <c r="K1171" s="21"/>
    </row>
    <row r="1172" spans="1:11" s="130" customFormat="1" ht="12" hidden="1" customHeight="1" x14ac:dyDescent="0.2">
      <c r="A1172" s="63">
        <v>46</v>
      </c>
      <c r="B1172" s="284">
        <v>10903</v>
      </c>
      <c r="C1172" s="65"/>
      <c r="D1172" s="66" t="s">
        <v>350</v>
      </c>
      <c r="E1172" s="152">
        <v>0</v>
      </c>
      <c r="G1172" s="75"/>
      <c r="H1172" s="21"/>
      <c r="I1172" s="21"/>
      <c r="J1172" s="21"/>
      <c r="K1172" s="21"/>
    </row>
    <row r="1173" spans="1:11" s="130" customFormat="1" ht="12" hidden="1" customHeight="1" x14ac:dyDescent="0.2">
      <c r="A1173" s="63">
        <v>46</v>
      </c>
      <c r="B1173" s="284">
        <v>10999</v>
      </c>
      <c r="C1173" s="65"/>
      <c r="D1173" s="66" t="s">
        <v>351</v>
      </c>
      <c r="E1173" s="152">
        <v>0</v>
      </c>
      <c r="G1173" s="75"/>
      <c r="H1173" s="21"/>
      <c r="I1173" s="21"/>
      <c r="J1173" s="21"/>
      <c r="K1173" s="21"/>
    </row>
    <row r="1174" spans="1:11" s="130" customFormat="1" ht="12" hidden="1" customHeight="1" x14ac:dyDescent="0.2">
      <c r="A1174" s="63">
        <v>31</v>
      </c>
      <c r="B1174" s="284">
        <v>10901</v>
      </c>
      <c r="C1174" s="65"/>
      <c r="D1174" s="66" t="s">
        <v>348</v>
      </c>
      <c r="E1174" s="152">
        <v>0</v>
      </c>
      <c r="G1174" s="75"/>
      <c r="H1174" s="21"/>
      <c r="I1174" s="21"/>
      <c r="J1174" s="21"/>
      <c r="K1174" s="21"/>
    </row>
    <row r="1175" spans="1:11" s="130" customFormat="1" ht="12" hidden="1" customHeight="1" x14ac:dyDescent="0.2">
      <c r="A1175" s="63">
        <v>31</v>
      </c>
      <c r="B1175" s="284">
        <v>10902</v>
      </c>
      <c r="C1175" s="65"/>
      <c r="D1175" s="66" t="s">
        <v>349</v>
      </c>
      <c r="E1175" s="152">
        <v>0</v>
      </c>
      <c r="G1175" s="75"/>
      <c r="H1175" s="21"/>
      <c r="I1175" s="21"/>
      <c r="J1175" s="21"/>
      <c r="K1175" s="21"/>
    </row>
    <row r="1176" spans="1:11" s="130" customFormat="1" ht="12" hidden="1" customHeight="1" x14ac:dyDescent="0.2">
      <c r="A1176" s="63">
        <v>31</v>
      </c>
      <c r="B1176" s="284">
        <v>10903</v>
      </c>
      <c r="C1176" s="65"/>
      <c r="D1176" s="66" t="s">
        <v>350</v>
      </c>
      <c r="E1176" s="152">
        <v>0</v>
      </c>
      <c r="G1176" s="75"/>
      <c r="H1176" s="21"/>
      <c r="I1176" s="21"/>
      <c r="J1176" s="21"/>
      <c r="K1176" s="21"/>
    </row>
    <row r="1177" spans="1:11" s="130" customFormat="1" ht="12" hidden="1" customHeight="1" x14ac:dyDescent="0.2">
      <c r="A1177" s="63">
        <v>31</v>
      </c>
      <c r="B1177" s="284">
        <v>10999</v>
      </c>
      <c r="C1177" s="65"/>
      <c r="D1177" s="66" t="s">
        <v>351</v>
      </c>
      <c r="E1177" s="152">
        <v>0</v>
      </c>
      <c r="G1177" s="75"/>
      <c r="H1177" s="21"/>
      <c r="I1177" s="21"/>
      <c r="J1177" s="21"/>
      <c r="K1177" s="21"/>
    </row>
    <row r="1178" spans="1:11" s="130" customFormat="1" ht="12" hidden="1" customHeight="1" x14ac:dyDescent="0.2">
      <c r="A1178" s="63">
        <v>36</v>
      </c>
      <c r="B1178" s="284">
        <v>10901</v>
      </c>
      <c r="C1178" s="65"/>
      <c r="D1178" s="66" t="s">
        <v>348</v>
      </c>
      <c r="E1178" s="152">
        <v>0</v>
      </c>
      <c r="G1178" s="75"/>
      <c r="H1178" s="21"/>
      <c r="I1178" s="21"/>
      <c r="J1178" s="21"/>
      <c r="K1178" s="21"/>
    </row>
    <row r="1179" spans="1:11" s="130" customFormat="1" ht="12" hidden="1" customHeight="1" x14ac:dyDescent="0.2">
      <c r="A1179" s="63">
        <v>36</v>
      </c>
      <c r="B1179" s="284">
        <v>10902</v>
      </c>
      <c r="C1179" s="65"/>
      <c r="D1179" s="66" t="s">
        <v>349</v>
      </c>
      <c r="E1179" s="152">
        <v>0</v>
      </c>
      <c r="G1179" s="75"/>
      <c r="H1179" s="21"/>
      <c r="I1179" s="21"/>
      <c r="J1179" s="21"/>
      <c r="K1179" s="21"/>
    </row>
    <row r="1180" spans="1:11" s="130" customFormat="1" ht="12" hidden="1" customHeight="1" x14ac:dyDescent="0.2">
      <c r="A1180" s="63">
        <v>36</v>
      </c>
      <c r="B1180" s="284">
        <v>10903</v>
      </c>
      <c r="C1180" s="65"/>
      <c r="D1180" s="66" t="s">
        <v>350</v>
      </c>
      <c r="E1180" s="152">
        <v>0</v>
      </c>
      <c r="G1180" s="75"/>
      <c r="H1180" s="21"/>
      <c r="I1180" s="21"/>
      <c r="J1180" s="21"/>
      <c r="K1180" s="21"/>
    </row>
    <row r="1181" spans="1:11" s="130" customFormat="1" ht="12" hidden="1" customHeight="1" x14ac:dyDescent="0.2">
      <c r="A1181" s="63">
        <v>36</v>
      </c>
      <c r="B1181" s="284">
        <v>10999</v>
      </c>
      <c r="C1181" s="65"/>
      <c r="D1181" s="66" t="s">
        <v>351</v>
      </c>
      <c r="E1181" s="152">
        <v>0</v>
      </c>
      <c r="G1181" s="75"/>
      <c r="H1181" s="21"/>
      <c r="I1181" s="21"/>
      <c r="J1181" s="21"/>
      <c r="K1181" s="21"/>
    </row>
    <row r="1182" spans="1:11" s="130" customFormat="1" ht="12" hidden="1" customHeight="1" x14ac:dyDescent="0.2">
      <c r="A1182" s="63">
        <v>42</v>
      </c>
      <c r="B1182" s="284">
        <v>10901</v>
      </c>
      <c r="C1182" s="65"/>
      <c r="D1182" s="66" t="s">
        <v>348</v>
      </c>
      <c r="E1182" s="152">
        <v>0</v>
      </c>
      <c r="G1182" s="75"/>
      <c r="H1182" s="21"/>
      <c r="I1182" s="21"/>
      <c r="J1182" s="21"/>
      <c r="K1182" s="21"/>
    </row>
    <row r="1183" spans="1:11" s="130" customFormat="1" ht="12" hidden="1" customHeight="1" x14ac:dyDescent="0.2">
      <c r="A1183" s="63">
        <v>42</v>
      </c>
      <c r="B1183" s="284">
        <v>10902</v>
      </c>
      <c r="C1183" s="65"/>
      <c r="D1183" s="66" t="s">
        <v>349</v>
      </c>
      <c r="E1183" s="152">
        <v>0</v>
      </c>
      <c r="G1183" s="75"/>
      <c r="H1183" s="21"/>
      <c r="I1183" s="21"/>
      <c r="J1183" s="21"/>
      <c r="K1183" s="21"/>
    </row>
    <row r="1184" spans="1:11" s="130" customFormat="1" ht="12" hidden="1" customHeight="1" x14ac:dyDescent="0.2">
      <c r="A1184" s="63">
        <v>42</v>
      </c>
      <c r="B1184" s="284">
        <v>10903</v>
      </c>
      <c r="C1184" s="65"/>
      <c r="D1184" s="66" t="s">
        <v>350</v>
      </c>
      <c r="E1184" s="152">
        <v>0</v>
      </c>
      <c r="G1184" s="75"/>
      <c r="H1184" s="21"/>
      <c r="I1184" s="21"/>
      <c r="J1184" s="21"/>
      <c r="K1184" s="21"/>
    </row>
    <row r="1185" spans="1:11" s="130" customFormat="1" ht="12" hidden="1" customHeight="1" x14ac:dyDescent="0.2">
      <c r="A1185" s="63">
        <v>42</v>
      </c>
      <c r="B1185" s="284">
        <v>10999</v>
      </c>
      <c r="C1185" s="65"/>
      <c r="D1185" s="66" t="s">
        <v>351</v>
      </c>
      <c r="E1185" s="152">
        <v>0</v>
      </c>
      <c r="G1185" s="75"/>
      <c r="H1185" s="21"/>
      <c r="I1185" s="21"/>
      <c r="J1185" s="21"/>
      <c r="K1185" s="21"/>
    </row>
    <row r="1186" spans="1:11" s="130" customFormat="1" ht="12" customHeight="1" x14ac:dyDescent="0.2">
      <c r="A1186" s="63"/>
      <c r="B1186" s="284" t="s">
        <v>106</v>
      </c>
      <c r="C1186" s="65"/>
      <c r="D1186" s="66"/>
      <c r="E1186" s="177"/>
      <c r="G1186" s="75"/>
      <c r="H1186" s="21"/>
      <c r="I1186" s="21"/>
      <c r="J1186" s="21"/>
      <c r="K1186" s="21"/>
    </row>
    <row r="1187" spans="1:11" s="130" customFormat="1" ht="12" customHeight="1" x14ac:dyDescent="0.2">
      <c r="A1187" s="565" t="s">
        <v>246</v>
      </c>
      <c r="B1187" s="567"/>
      <c r="C1187" s="60"/>
      <c r="D1187" s="61" t="s">
        <v>284</v>
      </c>
      <c r="E1187" s="178">
        <f>SUM(E1188:E1278)</f>
        <v>1000000</v>
      </c>
      <c r="G1187" s="75"/>
      <c r="H1187" s="21"/>
      <c r="I1187" s="21"/>
      <c r="J1187" s="21"/>
      <c r="K1187" s="21"/>
    </row>
    <row r="1188" spans="1:11" s="130" customFormat="1" ht="12" hidden="1" customHeight="1" x14ac:dyDescent="0.2">
      <c r="A1188" s="63">
        <v>17</v>
      </c>
      <c r="B1188" s="284">
        <v>19901</v>
      </c>
      <c r="C1188" s="65"/>
      <c r="D1188" s="66" t="s">
        <v>285</v>
      </c>
      <c r="E1188" s="152">
        <v>0</v>
      </c>
      <c r="G1188" s="75"/>
      <c r="H1188" s="21"/>
      <c r="I1188" s="21"/>
      <c r="J1188" s="21"/>
      <c r="K1188" s="21"/>
    </row>
    <row r="1189" spans="1:11" s="130" customFormat="1" ht="12" hidden="1" customHeight="1" x14ac:dyDescent="0.2">
      <c r="A1189" s="63">
        <v>17</v>
      </c>
      <c r="B1189" s="284">
        <v>19902</v>
      </c>
      <c r="C1189" s="65"/>
      <c r="D1189" s="66" t="s">
        <v>286</v>
      </c>
      <c r="E1189" s="152">
        <v>0</v>
      </c>
      <c r="G1189" s="75"/>
      <c r="H1189" s="21"/>
      <c r="I1189" s="21"/>
      <c r="J1189" s="21"/>
      <c r="K1189" s="21"/>
    </row>
    <row r="1190" spans="1:11" s="130" customFormat="1" ht="12" hidden="1" customHeight="1" x14ac:dyDescent="0.2">
      <c r="A1190" s="63">
        <v>17</v>
      </c>
      <c r="B1190" s="284">
        <v>19903</v>
      </c>
      <c r="C1190" s="65"/>
      <c r="D1190" s="66" t="s">
        <v>287</v>
      </c>
      <c r="E1190" s="152">
        <v>0</v>
      </c>
      <c r="G1190" s="75"/>
      <c r="H1190" s="21"/>
      <c r="I1190" s="21"/>
      <c r="J1190" s="21"/>
      <c r="K1190" s="21"/>
    </row>
    <row r="1191" spans="1:11" s="130" customFormat="1" ht="12" hidden="1" customHeight="1" x14ac:dyDescent="0.2">
      <c r="A1191" s="63">
        <v>17</v>
      </c>
      <c r="B1191" s="284">
        <v>19904</v>
      </c>
      <c r="C1191" s="65"/>
      <c r="D1191" s="66" t="s">
        <v>288</v>
      </c>
      <c r="E1191" s="152">
        <v>0</v>
      </c>
      <c r="G1191" s="75"/>
      <c r="H1191" s="21"/>
      <c r="I1191" s="21"/>
      <c r="J1191" s="21"/>
      <c r="K1191" s="21"/>
    </row>
    <row r="1192" spans="1:11" s="130" customFormat="1" ht="12" hidden="1" customHeight="1" x14ac:dyDescent="0.2">
      <c r="A1192" s="63">
        <v>17</v>
      </c>
      <c r="B1192" s="284">
        <v>19905</v>
      </c>
      <c r="C1192" s="65"/>
      <c r="D1192" s="66" t="s">
        <v>289</v>
      </c>
      <c r="E1192" s="152">
        <v>0</v>
      </c>
      <c r="G1192" s="75"/>
      <c r="H1192" s="21"/>
      <c r="I1192" s="21"/>
      <c r="J1192" s="21"/>
      <c r="K1192" s="21"/>
    </row>
    <row r="1193" spans="1:11" s="130" customFormat="1" ht="12" hidden="1" customHeight="1" x14ac:dyDescent="0.2">
      <c r="A1193" s="63">
        <v>17</v>
      </c>
      <c r="B1193" s="284">
        <v>19999</v>
      </c>
      <c r="C1193" s="65"/>
      <c r="D1193" s="66" t="s">
        <v>290</v>
      </c>
      <c r="E1193" s="152">
        <v>0</v>
      </c>
      <c r="G1193" s="75"/>
      <c r="H1193" s="21"/>
      <c r="I1193" s="21"/>
      <c r="J1193" s="21"/>
      <c r="K1193" s="21"/>
    </row>
    <row r="1194" spans="1:11" s="130" customFormat="1" ht="12" hidden="1" customHeight="1" x14ac:dyDescent="0.2">
      <c r="A1194" s="63">
        <v>18</v>
      </c>
      <c r="B1194" s="284">
        <v>19901</v>
      </c>
      <c r="C1194" s="65"/>
      <c r="D1194" s="66" t="s">
        <v>285</v>
      </c>
      <c r="E1194" s="152">
        <v>0</v>
      </c>
      <c r="G1194" s="75"/>
      <c r="H1194" s="21"/>
      <c r="I1194" s="21"/>
      <c r="J1194" s="21"/>
      <c r="K1194" s="21"/>
    </row>
    <row r="1195" spans="1:11" s="130" customFormat="1" ht="12" hidden="1" customHeight="1" x14ac:dyDescent="0.2">
      <c r="A1195" s="63">
        <v>18</v>
      </c>
      <c r="B1195" s="284">
        <v>19902</v>
      </c>
      <c r="C1195" s="65"/>
      <c r="D1195" s="66" t="s">
        <v>286</v>
      </c>
      <c r="E1195" s="152">
        <v>0</v>
      </c>
      <c r="G1195" s="75"/>
      <c r="H1195" s="21"/>
      <c r="I1195" s="21"/>
      <c r="J1195" s="21"/>
      <c r="K1195" s="21"/>
    </row>
    <row r="1196" spans="1:11" s="130" customFormat="1" ht="12" hidden="1" customHeight="1" x14ac:dyDescent="0.2">
      <c r="A1196" s="63">
        <v>18</v>
      </c>
      <c r="B1196" s="284">
        <v>19903</v>
      </c>
      <c r="C1196" s="65"/>
      <c r="D1196" s="66" t="s">
        <v>287</v>
      </c>
      <c r="E1196" s="152">
        <v>0</v>
      </c>
      <c r="G1196" s="75"/>
      <c r="H1196" s="21"/>
      <c r="I1196" s="21"/>
      <c r="J1196" s="21"/>
      <c r="K1196" s="21"/>
    </row>
    <row r="1197" spans="1:11" s="130" customFormat="1" ht="12" hidden="1" customHeight="1" x14ac:dyDescent="0.2">
      <c r="A1197" s="63">
        <v>18</v>
      </c>
      <c r="B1197" s="284">
        <v>19904</v>
      </c>
      <c r="C1197" s="65"/>
      <c r="D1197" s="66" t="s">
        <v>288</v>
      </c>
      <c r="E1197" s="152">
        <v>0</v>
      </c>
      <c r="G1197" s="75"/>
      <c r="H1197" s="21"/>
      <c r="I1197" s="21"/>
      <c r="J1197" s="21"/>
      <c r="K1197" s="21"/>
    </row>
    <row r="1198" spans="1:11" s="130" customFormat="1" ht="12" hidden="1" customHeight="1" x14ac:dyDescent="0.2">
      <c r="A1198" s="63">
        <v>18</v>
      </c>
      <c r="B1198" s="284">
        <v>19905</v>
      </c>
      <c r="C1198" s="65"/>
      <c r="D1198" s="66" t="s">
        <v>289</v>
      </c>
      <c r="E1198" s="152">
        <v>0</v>
      </c>
      <c r="G1198" s="75"/>
      <c r="H1198" s="21"/>
      <c r="I1198" s="21"/>
      <c r="J1198" s="21"/>
      <c r="K1198" s="21"/>
    </row>
    <row r="1199" spans="1:11" s="130" customFormat="1" ht="12" hidden="1" customHeight="1" x14ac:dyDescent="0.2">
      <c r="A1199" s="63">
        <v>18</v>
      </c>
      <c r="B1199" s="284">
        <v>19999</v>
      </c>
      <c r="C1199" s="65"/>
      <c r="D1199" s="66" t="s">
        <v>290</v>
      </c>
      <c r="E1199" s="152">
        <v>0</v>
      </c>
      <c r="G1199" s="75"/>
      <c r="H1199" s="21"/>
      <c r="I1199" s="21"/>
      <c r="J1199" s="21"/>
      <c r="K1199" s="21"/>
    </row>
    <row r="1200" spans="1:11" s="130" customFormat="1" ht="12" hidden="1" customHeight="1" x14ac:dyDescent="0.2">
      <c r="A1200" s="63">
        <v>19</v>
      </c>
      <c r="B1200" s="284">
        <v>19901</v>
      </c>
      <c r="C1200" s="65"/>
      <c r="D1200" s="66" t="s">
        <v>285</v>
      </c>
      <c r="E1200" s="152">
        <v>0</v>
      </c>
      <c r="G1200" s="75"/>
      <c r="H1200" s="21"/>
      <c r="I1200" s="21"/>
      <c r="J1200" s="21"/>
      <c r="K1200" s="21"/>
    </row>
    <row r="1201" spans="1:11" s="130" customFormat="1" ht="12" customHeight="1" x14ac:dyDescent="0.2">
      <c r="A1201" s="63"/>
      <c r="B1201" s="284">
        <v>19902</v>
      </c>
      <c r="C1201" s="65"/>
      <c r="D1201" s="66" t="s">
        <v>286</v>
      </c>
      <c r="E1201" s="152">
        <f>'Gastos 630'!F180+'Gastos 630'!F182</f>
        <v>1000000</v>
      </c>
      <c r="G1201" s="75"/>
      <c r="H1201" s="21"/>
      <c r="I1201" s="21"/>
      <c r="J1201" s="21"/>
      <c r="K1201" s="21"/>
    </row>
    <row r="1202" spans="1:11" s="130" customFormat="1" ht="12" hidden="1" customHeight="1" x14ac:dyDescent="0.2">
      <c r="A1202" s="63">
        <v>19</v>
      </c>
      <c r="B1202" s="284">
        <v>19903</v>
      </c>
      <c r="C1202" s="65"/>
      <c r="D1202" s="66" t="s">
        <v>287</v>
      </c>
      <c r="E1202" s="152">
        <v>0</v>
      </c>
      <c r="G1202" s="75"/>
      <c r="H1202" s="21"/>
      <c r="I1202" s="21"/>
      <c r="J1202" s="21"/>
      <c r="K1202" s="21"/>
    </row>
    <row r="1203" spans="1:11" s="130" customFormat="1" ht="12" hidden="1" customHeight="1" x14ac:dyDescent="0.2">
      <c r="A1203" s="63">
        <v>19</v>
      </c>
      <c r="B1203" s="284">
        <v>19904</v>
      </c>
      <c r="C1203" s="65"/>
      <c r="D1203" s="66" t="s">
        <v>288</v>
      </c>
      <c r="E1203" s="152">
        <v>0</v>
      </c>
      <c r="G1203" s="75"/>
      <c r="H1203" s="21"/>
      <c r="I1203" s="21"/>
      <c r="J1203" s="21"/>
      <c r="K1203" s="21"/>
    </row>
    <row r="1204" spans="1:11" s="130" customFormat="1" ht="12" hidden="1" customHeight="1" x14ac:dyDescent="0.2">
      <c r="A1204" s="63">
        <v>19</v>
      </c>
      <c r="B1204" s="284">
        <v>19905</v>
      </c>
      <c r="C1204" s="65"/>
      <c r="D1204" s="66" t="s">
        <v>289</v>
      </c>
      <c r="E1204" s="152">
        <f>'Gastos 630'!F181+'Gastos 630'!F183</f>
        <v>0</v>
      </c>
      <c r="G1204" s="75"/>
      <c r="H1204" s="21"/>
      <c r="I1204" s="21"/>
      <c r="J1204" s="21"/>
      <c r="K1204" s="21"/>
    </row>
    <row r="1205" spans="1:11" s="130" customFormat="1" ht="12" hidden="1" customHeight="1" x14ac:dyDescent="0.2">
      <c r="A1205" s="63">
        <v>19</v>
      </c>
      <c r="B1205" s="284">
        <v>19999</v>
      </c>
      <c r="C1205" s="65"/>
      <c r="D1205" s="66" t="s">
        <v>290</v>
      </c>
      <c r="E1205" s="152">
        <v>0</v>
      </c>
      <c r="G1205" s="75"/>
      <c r="H1205" s="21"/>
      <c r="I1205" s="21"/>
      <c r="J1205" s="21"/>
      <c r="K1205" s="21"/>
    </row>
    <row r="1206" spans="1:11" s="130" customFormat="1" ht="12" hidden="1" customHeight="1" x14ac:dyDescent="0.2">
      <c r="A1206" s="63">
        <v>20</v>
      </c>
      <c r="B1206" s="284">
        <v>19901</v>
      </c>
      <c r="C1206" s="65"/>
      <c r="D1206" s="66" t="s">
        <v>285</v>
      </c>
      <c r="E1206" s="152">
        <v>0</v>
      </c>
      <c r="G1206" s="75"/>
      <c r="H1206" s="21"/>
      <c r="I1206" s="21"/>
      <c r="J1206" s="21"/>
      <c r="K1206" s="21"/>
    </row>
    <row r="1207" spans="1:11" s="130" customFormat="1" ht="12" hidden="1" customHeight="1" x14ac:dyDescent="0.2">
      <c r="A1207" s="63">
        <v>20</v>
      </c>
      <c r="B1207" s="284">
        <v>19902</v>
      </c>
      <c r="C1207" s="65"/>
      <c r="D1207" s="66" t="s">
        <v>286</v>
      </c>
      <c r="E1207" s="152">
        <v>0</v>
      </c>
      <c r="G1207" s="75"/>
      <c r="H1207" s="21"/>
      <c r="I1207" s="21"/>
      <c r="J1207" s="21"/>
      <c r="K1207" s="21"/>
    </row>
    <row r="1208" spans="1:11" s="130" customFormat="1" ht="12" hidden="1" customHeight="1" x14ac:dyDescent="0.2">
      <c r="A1208" s="63">
        <v>20</v>
      </c>
      <c r="B1208" s="284">
        <v>19903</v>
      </c>
      <c r="C1208" s="65"/>
      <c r="D1208" s="66" t="s">
        <v>287</v>
      </c>
      <c r="E1208" s="152">
        <v>0</v>
      </c>
      <c r="G1208" s="75"/>
      <c r="H1208" s="21"/>
      <c r="I1208" s="21"/>
      <c r="J1208" s="21"/>
      <c r="K1208" s="21"/>
    </row>
    <row r="1209" spans="1:11" s="130" customFormat="1" ht="12" hidden="1" customHeight="1" x14ac:dyDescent="0.2">
      <c r="A1209" s="63">
        <v>20</v>
      </c>
      <c r="B1209" s="284">
        <v>19904</v>
      </c>
      <c r="C1209" s="65"/>
      <c r="D1209" s="66" t="s">
        <v>288</v>
      </c>
      <c r="E1209" s="152">
        <v>0</v>
      </c>
      <c r="G1209" s="75"/>
      <c r="H1209" s="21"/>
      <c r="I1209" s="21"/>
      <c r="J1209" s="21"/>
      <c r="K1209" s="21"/>
    </row>
    <row r="1210" spans="1:11" s="130" customFormat="1" ht="12" hidden="1" customHeight="1" x14ac:dyDescent="0.2">
      <c r="A1210" s="63">
        <v>20</v>
      </c>
      <c r="B1210" s="284">
        <v>19905</v>
      </c>
      <c r="C1210" s="65"/>
      <c r="D1210" s="66" t="s">
        <v>289</v>
      </c>
      <c r="E1210" s="152">
        <v>0</v>
      </c>
      <c r="G1210" s="75"/>
      <c r="H1210" s="21"/>
      <c r="I1210" s="21"/>
      <c r="J1210" s="21"/>
      <c r="K1210" s="21"/>
    </row>
    <row r="1211" spans="1:11" s="130" customFormat="1" ht="12" hidden="1" customHeight="1" x14ac:dyDescent="0.2">
      <c r="A1211" s="63">
        <v>20</v>
      </c>
      <c r="B1211" s="284">
        <v>19999</v>
      </c>
      <c r="C1211" s="65"/>
      <c r="D1211" s="66" t="s">
        <v>290</v>
      </c>
      <c r="E1211" s="152" t="s">
        <v>423</v>
      </c>
      <c r="G1211" s="75"/>
      <c r="H1211" s="21"/>
      <c r="I1211" s="21"/>
      <c r="J1211" s="21"/>
      <c r="K1211" s="21"/>
    </row>
    <row r="1212" spans="1:11" s="130" customFormat="1" ht="12" hidden="1" customHeight="1" x14ac:dyDescent="0.2">
      <c r="A1212" s="63">
        <v>21</v>
      </c>
      <c r="B1212" s="284">
        <v>19901</v>
      </c>
      <c r="C1212" s="65"/>
      <c r="D1212" s="66" t="s">
        <v>285</v>
      </c>
      <c r="E1212" s="111">
        <v>0</v>
      </c>
      <c r="G1212" s="75"/>
      <c r="H1212" s="21"/>
      <c r="I1212" s="21"/>
      <c r="J1212" s="21"/>
      <c r="K1212" s="21"/>
    </row>
    <row r="1213" spans="1:11" s="130" customFormat="1" ht="12" hidden="1" customHeight="1" x14ac:dyDescent="0.2">
      <c r="A1213" s="63">
        <v>21</v>
      </c>
      <c r="B1213" s="284">
        <v>19902</v>
      </c>
      <c r="C1213" s="65"/>
      <c r="D1213" s="66" t="s">
        <v>286</v>
      </c>
      <c r="E1213" s="111">
        <v>0</v>
      </c>
      <c r="G1213" s="75"/>
      <c r="H1213" s="21"/>
      <c r="I1213" s="21"/>
      <c r="J1213" s="21"/>
      <c r="K1213" s="21"/>
    </row>
    <row r="1214" spans="1:11" s="130" customFormat="1" ht="12" hidden="1" customHeight="1" x14ac:dyDescent="0.2">
      <c r="A1214" s="63">
        <v>21</v>
      </c>
      <c r="B1214" s="284">
        <v>19903</v>
      </c>
      <c r="C1214" s="65"/>
      <c r="D1214" s="66" t="s">
        <v>287</v>
      </c>
      <c r="E1214" s="111">
        <v>0</v>
      </c>
      <c r="G1214" s="75"/>
      <c r="H1214" s="21"/>
      <c r="I1214" s="21"/>
      <c r="J1214" s="21"/>
      <c r="K1214" s="21"/>
    </row>
    <row r="1215" spans="1:11" s="130" customFormat="1" ht="12" hidden="1" customHeight="1" x14ac:dyDescent="0.2">
      <c r="A1215" s="63">
        <v>21</v>
      </c>
      <c r="B1215" s="284">
        <v>19904</v>
      </c>
      <c r="C1215" s="65"/>
      <c r="D1215" s="66" t="s">
        <v>288</v>
      </c>
      <c r="E1215" s="111">
        <v>0</v>
      </c>
      <c r="G1215" s="75"/>
      <c r="H1215" s="21"/>
      <c r="I1215" s="21"/>
      <c r="J1215" s="21"/>
      <c r="K1215" s="21"/>
    </row>
    <row r="1216" spans="1:11" s="130" customFormat="1" ht="12" hidden="1" customHeight="1" x14ac:dyDescent="0.2">
      <c r="A1216" s="63">
        <v>21</v>
      </c>
      <c r="B1216" s="284">
        <v>19905</v>
      </c>
      <c r="C1216" s="65"/>
      <c r="D1216" s="66" t="s">
        <v>289</v>
      </c>
      <c r="E1216" s="111">
        <v>0</v>
      </c>
      <c r="G1216" s="75"/>
      <c r="H1216" s="21"/>
      <c r="I1216" s="21"/>
      <c r="J1216" s="21"/>
      <c r="K1216" s="21"/>
    </row>
    <row r="1217" spans="1:11" s="130" customFormat="1" ht="12" hidden="1" customHeight="1" x14ac:dyDescent="0.2">
      <c r="A1217" s="63">
        <v>21</v>
      </c>
      <c r="B1217" s="284">
        <v>19999</v>
      </c>
      <c r="C1217" s="65"/>
      <c r="D1217" s="66" t="s">
        <v>290</v>
      </c>
      <c r="E1217" s="111">
        <v>0</v>
      </c>
      <c r="G1217" s="75"/>
      <c r="H1217" s="21"/>
      <c r="I1217" s="21"/>
      <c r="J1217" s="21"/>
      <c r="K1217" s="21"/>
    </row>
    <row r="1218" spans="1:11" s="130" customFormat="1" ht="12" hidden="1" customHeight="1" x14ac:dyDescent="0.2">
      <c r="A1218" s="63">
        <v>22</v>
      </c>
      <c r="B1218" s="284">
        <v>19901</v>
      </c>
      <c r="C1218" s="65"/>
      <c r="D1218" s="66" t="s">
        <v>285</v>
      </c>
      <c r="E1218" s="111">
        <v>0</v>
      </c>
      <c r="G1218" s="75"/>
      <c r="H1218" s="21"/>
      <c r="I1218" s="21"/>
      <c r="J1218" s="21"/>
      <c r="K1218" s="21"/>
    </row>
    <row r="1219" spans="1:11" s="130" customFormat="1" ht="12" hidden="1" customHeight="1" x14ac:dyDescent="0.2">
      <c r="A1219" s="63">
        <v>22</v>
      </c>
      <c r="B1219" s="284">
        <v>19902</v>
      </c>
      <c r="C1219" s="65"/>
      <c r="D1219" s="66" t="s">
        <v>286</v>
      </c>
      <c r="E1219" s="111">
        <v>0</v>
      </c>
      <c r="G1219" s="75"/>
      <c r="H1219" s="21"/>
      <c r="I1219" s="21"/>
      <c r="J1219" s="21"/>
      <c r="K1219" s="21"/>
    </row>
    <row r="1220" spans="1:11" s="130" customFormat="1" ht="12" hidden="1" customHeight="1" x14ac:dyDescent="0.2">
      <c r="A1220" s="63">
        <v>22</v>
      </c>
      <c r="B1220" s="284">
        <v>19903</v>
      </c>
      <c r="C1220" s="65"/>
      <c r="D1220" s="66" t="s">
        <v>287</v>
      </c>
      <c r="E1220" s="111">
        <v>0</v>
      </c>
      <c r="G1220" s="75"/>
      <c r="H1220" s="21"/>
      <c r="I1220" s="21"/>
      <c r="J1220" s="21"/>
      <c r="K1220" s="21"/>
    </row>
    <row r="1221" spans="1:11" s="130" customFormat="1" ht="12" hidden="1" customHeight="1" x14ac:dyDescent="0.2">
      <c r="A1221" s="63">
        <v>22</v>
      </c>
      <c r="B1221" s="284">
        <v>19904</v>
      </c>
      <c r="C1221" s="65"/>
      <c r="D1221" s="66" t="s">
        <v>288</v>
      </c>
      <c r="E1221" s="111">
        <v>0</v>
      </c>
      <c r="G1221" s="75"/>
      <c r="H1221" s="21"/>
      <c r="I1221" s="21"/>
      <c r="J1221" s="21"/>
      <c r="K1221" s="21"/>
    </row>
    <row r="1222" spans="1:11" s="130" customFormat="1" ht="12" hidden="1" customHeight="1" x14ac:dyDescent="0.2">
      <c r="A1222" s="63">
        <v>22</v>
      </c>
      <c r="B1222" s="284">
        <v>19905</v>
      </c>
      <c r="C1222" s="65"/>
      <c r="D1222" s="66" t="s">
        <v>289</v>
      </c>
      <c r="E1222" s="111">
        <v>0</v>
      </c>
      <c r="G1222" s="75"/>
      <c r="H1222" s="21"/>
      <c r="I1222" s="21"/>
      <c r="J1222" s="21"/>
      <c r="K1222" s="21"/>
    </row>
    <row r="1223" spans="1:11" s="130" customFormat="1" ht="12" hidden="1" customHeight="1" x14ac:dyDescent="0.2">
      <c r="A1223" s="63">
        <v>22</v>
      </c>
      <c r="B1223" s="284">
        <v>19999</v>
      </c>
      <c r="C1223" s="65"/>
      <c r="D1223" s="66" t="s">
        <v>290</v>
      </c>
      <c r="E1223" s="111">
        <v>0</v>
      </c>
      <c r="G1223" s="75"/>
      <c r="H1223" s="21"/>
      <c r="I1223" s="21"/>
      <c r="J1223" s="21"/>
      <c r="K1223" s="21"/>
    </row>
    <row r="1224" spans="1:11" s="130" customFormat="1" ht="12" hidden="1" customHeight="1" x14ac:dyDescent="0.2">
      <c r="A1224" s="63">
        <v>23</v>
      </c>
      <c r="B1224" s="284">
        <v>19901</v>
      </c>
      <c r="C1224" s="65"/>
      <c r="D1224" s="66" t="s">
        <v>285</v>
      </c>
      <c r="E1224" s="111">
        <v>0</v>
      </c>
      <c r="G1224" s="75"/>
      <c r="H1224" s="21"/>
      <c r="I1224" s="21"/>
      <c r="J1224" s="21"/>
      <c r="K1224" s="21"/>
    </row>
    <row r="1225" spans="1:11" s="130" customFormat="1" ht="12" hidden="1" customHeight="1" x14ac:dyDescent="0.2">
      <c r="A1225" s="63">
        <v>23</v>
      </c>
      <c r="B1225" s="284">
        <v>19902</v>
      </c>
      <c r="C1225" s="65"/>
      <c r="D1225" s="66" t="s">
        <v>286</v>
      </c>
      <c r="E1225" s="111">
        <v>0</v>
      </c>
      <c r="G1225" s="75"/>
      <c r="H1225" s="21"/>
      <c r="I1225" s="21"/>
      <c r="J1225" s="21"/>
      <c r="K1225" s="21"/>
    </row>
    <row r="1226" spans="1:11" s="130" customFormat="1" ht="12" hidden="1" customHeight="1" x14ac:dyDescent="0.2">
      <c r="A1226" s="63">
        <v>23</v>
      </c>
      <c r="B1226" s="284">
        <v>19903</v>
      </c>
      <c r="C1226" s="65"/>
      <c r="D1226" s="66" t="s">
        <v>287</v>
      </c>
      <c r="E1226" s="111">
        <v>0</v>
      </c>
      <c r="G1226" s="75"/>
      <c r="H1226" s="21"/>
      <c r="I1226" s="21"/>
      <c r="J1226" s="21"/>
      <c r="K1226" s="21"/>
    </row>
    <row r="1227" spans="1:11" s="130" customFormat="1" ht="12" hidden="1" customHeight="1" x14ac:dyDescent="0.2">
      <c r="A1227" s="63">
        <v>23</v>
      </c>
      <c r="B1227" s="284">
        <v>19904</v>
      </c>
      <c r="C1227" s="65"/>
      <c r="D1227" s="66" t="s">
        <v>288</v>
      </c>
      <c r="E1227" s="111">
        <v>0</v>
      </c>
      <c r="G1227" s="75"/>
      <c r="H1227" s="21"/>
      <c r="I1227" s="21"/>
      <c r="J1227" s="21"/>
      <c r="K1227" s="21"/>
    </row>
    <row r="1228" spans="1:11" s="130" customFormat="1" ht="12" hidden="1" customHeight="1" x14ac:dyDescent="0.2">
      <c r="A1228" s="63">
        <v>23</v>
      </c>
      <c r="B1228" s="284">
        <v>19905</v>
      </c>
      <c r="C1228" s="65"/>
      <c r="D1228" s="66" t="s">
        <v>289</v>
      </c>
      <c r="E1228" s="111">
        <v>0</v>
      </c>
      <c r="G1228" s="75"/>
      <c r="H1228" s="21"/>
      <c r="I1228" s="21"/>
      <c r="J1228" s="21"/>
      <c r="K1228" s="21"/>
    </row>
    <row r="1229" spans="1:11" s="130" customFormat="1" ht="12" hidden="1" customHeight="1" x14ac:dyDescent="0.2">
      <c r="A1229" s="63">
        <v>23</v>
      </c>
      <c r="B1229" s="284">
        <v>19999</v>
      </c>
      <c r="C1229" s="65"/>
      <c r="D1229" s="66" t="s">
        <v>290</v>
      </c>
      <c r="E1229" s="111">
        <v>0</v>
      </c>
      <c r="G1229" s="75"/>
      <c r="H1229" s="21"/>
      <c r="I1229" s="21"/>
      <c r="J1229" s="21"/>
      <c r="K1229" s="21"/>
    </row>
    <row r="1230" spans="1:11" s="130" customFormat="1" ht="12" hidden="1" customHeight="1" x14ac:dyDescent="0.2">
      <c r="A1230" s="63">
        <v>24</v>
      </c>
      <c r="B1230" s="284">
        <v>19901</v>
      </c>
      <c r="C1230" s="65"/>
      <c r="D1230" s="66" t="s">
        <v>285</v>
      </c>
      <c r="E1230" s="111">
        <v>0</v>
      </c>
      <c r="G1230" s="75"/>
      <c r="H1230" s="21"/>
      <c r="I1230" s="21"/>
      <c r="J1230" s="21"/>
      <c r="K1230" s="21"/>
    </row>
    <row r="1231" spans="1:11" s="130" customFormat="1" ht="12" hidden="1" customHeight="1" x14ac:dyDescent="0.2">
      <c r="A1231" s="63">
        <v>24</v>
      </c>
      <c r="B1231" s="284">
        <v>19902</v>
      </c>
      <c r="C1231" s="65"/>
      <c r="D1231" s="66" t="s">
        <v>286</v>
      </c>
      <c r="E1231" s="111">
        <v>0</v>
      </c>
      <c r="G1231" s="75"/>
      <c r="H1231" s="21"/>
      <c r="I1231" s="21"/>
      <c r="J1231" s="21"/>
      <c r="K1231" s="21"/>
    </row>
    <row r="1232" spans="1:11" s="130" customFormat="1" ht="12" hidden="1" customHeight="1" x14ac:dyDescent="0.2">
      <c r="A1232" s="63">
        <v>24</v>
      </c>
      <c r="B1232" s="284">
        <v>19903</v>
      </c>
      <c r="C1232" s="65"/>
      <c r="D1232" s="66" t="s">
        <v>287</v>
      </c>
      <c r="E1232" s="111">
        <v>0</v>
      </c>
      <c r="G1232" s="75"/>
      <c r="H1232" s="21"/>
      <c r="I1232" s="21"/>
      <c r="J1232" s="21"/>
      <c r="K1232" s="21"/>
    </row>
    <row r="1233" spans="1:11" s="130" customFormat="1" ht="12" hidden="1" customHeight="1" x14ac:dyDescent="0.2">
      <c r="A1233" s="63">
        <v>24</v>
      </c>
      <c r="B1233" s="284">
        <v>19904</v>
      </c>
      <c r="C1233" s="65"/>
      <c r="D1233" s="66" t="s">
        <v>288</v>
      </c>
      <c r="E1233" s="111">
        <v>0</v>
      </c>
      <c r="G1233" s="75"/>
      <c r="H1233" s="21"/>
      <c r="I1233" s="21"/>
      <c r="J1233" s="21"/>
      <c r="K1233" s="21"/>
    </row>
    <row r="1234" spans="1:11" s="130" customFormat="1" ht="12" hidden="1" customHeight="1" x14ac:dyDescent="0.2">
      <c r="A1234" s="63">
        <v>24</v>
      </c>
      <c r="B1234" s="284">
        <v>19905</v>
      </c>
      <c r="C1234" s="65"/>
      <c r="D1234" s="66" t="s">
        <v>289</v>
      </c>
      <c r="E1234" s="111">
        <v>0</v>
      </c>
      <c r="G1234" s="75"/>
      <c r="H1234" s="21"/>
      <c r="I1234" s="21"/>
      <c r="J1234" s="21"/>
      <c r="K1234" s="21"/>
    </row>
    <row r="1235" spans="1:11" s="130" customFormat="1" ht="12" hidden="1" customHeight="1" x14ac:dyDescent="0.2">
      <c r="A1235" s="63">
        <v>24</v>
      </c>
      <c r="B1235" s="284">
        <v>19999</v>
      </c>
      <c r="C1235" s="65"/>
      <c r="D1235" s="66" t="s">
        <v>290</v>
      </c>
      <c r="E1235" s="111">
        <v>0</v>
      </c>
      <c r="G1235" s="75"/>
      <c r="H1235" s="21"/>
      <c r="I1235" s="21"/>
      <c r="J1235" s="21"/>
      <c r="K1235" s="21"/>
    </row>
    <row r="1236" spans="1:11" s="130" customFormat="1" ht="12" hidden="1" customHeight="1" x14ac:dyDescent="0.2">
      <c r="A1236" s="63">
        <v>43</v>
      </c>
      <c r="B1236" s="284">
        <v>19901</v>
      </c>
      <c r="C1236" s="65"/>
      <c r="D1236" s="66" t="s">
        <v>285</v>
      </c>
      <c r="E1236" s="111">
        <v>0</v>
      </c>
      <c r="G1236" s="75"/>
      <c r="H1236" s="21"/>
      <c r="I1236" s="21"/>
      <c r="J1236" s="21"/>
      <c r="K1236" s="21"/>
    </row>
    <row r="1237" spans="1:11" s="130" customFormat="1" ht="12" hidden="1" customHeight="1" x14ac:dyDescent="0.2">
      <c r="A1237" s="63">
        <v>43</v>
      </c>
      <c r="B1237" s="284">
        <v>19902</v>
      </c>
      <c r="C1237" s="65"/>
      <c r="D1237" s="66" t="s">
        <v>286</v>
      </c>
      <c r="E1237" s="111">
        <v>0</v>
      </c>
      <c r="G1237" s="75"/>
      <c r="H1237" s="21"/>
      <c r="I1237" s="21"/>
      <c r="J1237" s="21"/>
      <c r="K1237" s="21"/>
    </row>
    <row r="1238" spans="1:11" s="130" customFormat="1" ht="12" hidden="1" customHeight="1" x14ac:dyDescent="0.2">
      <c r="A1238" s="63">
        <v>43</v>
      </c>
      <c r="B1238" s="284">
        <v>19903</v>
      </c>
      <c r="C1238" s="65"/>
      <c r="D1238" s="66" t="s">
        <v>287</v>
      </c>
      <c r="E1238" s="111">
        <v>0</v>
      </c>
      <c r="G1238" s="75"/>
      <c r="H1238" s="21"/>
      <c r="I1238" s="21"/>
      <c r="J1238" s="21"/>
      <c r="K1238" s="21"/>
    </row>
    <row r="1239" spans="1:11" s="130" customFormat="1" ht="12" hidden="1" customHeight="1" x14ac:dyDescent="0.2">
      <c r="A1239" s="63">
        <v>43</v>
      </c>
      <c r="B1239" s="284">
        <v>19904</v>
      </c>
      <c r="C1239" s="65"/>
      <c r="D1239" s="66" t="s">
        <v>288</v>
      </c>
      <c r="E1239" s="111">
        <v>0</v>
      </c>
      <c r="G1239" s="75"/>
      <c r="H1239" s="21"/>
      <c r="I1239" s="21"/>
      <c r="J1239" s="21"/>
      <c r="K1239" s="21"/>
    </row>
    <row r="1240" spans="1:11" s="130" customFormat="1" ht="12" hidden="1" customHeight="1" x14ac:dyDescent="0.2">
      <c r="A1240" s="63">
        <v>43</v>
      </c>
      <c r="B1240" s="284">
        <v>19905</v>
      </c>
      <c r="C1240" s="65"/>
      <c r="D1240" s="66" t="s">
        <v>289</v>
      </c>
      <c r="E1240" s="111">
        <v>0</v>
      </c>
      <c r="G1240" s="75"/>
      <c r="H1240" s="21"/>
      <c r="I1240" s="21"/>
      <c r="J1240" s="21"/>
      <c r="K1240" s="21"/>
    </row>
    <row r="1241" spans="1:11" s="130" customFormat="1" ht="12" hidden="1" customHeight="1" x14ac:dyDescent="0.2">
      <c r="A1241" s="63">
        <v>43</v>
      </c>
      <c r="B1241" s="284">
        <v>19999</v>
      </c>
      <c r="C1241" s="65"/>
      <c r="D1241" s="66" t="s">
        <v>290</v>
      </c>
      <c r="E1241" s="111">
        <v>0</v>
      </c>
      <c r="G1241" s="75"/>
      <c r="H1241" s="21"/>
      <c r="I1241" s="21"/>
      <c r="J1241" s="21"/>
      <c r="K1241" s="21"/>
    </row>
    <row r="1242" spans="1:11" s="130" customFormat="1" ht="12" hidden="1" customHeight="1" x14ac:dyDescent="0.2">
      <c r="A1242" s="63">
        <v>44</v>
      </c>
      <c r="B1242" s="284">
        <v>19901</v>
      </c>
      <c r="C1242" s="65"/>
      <c r="D1242" s="66" t="s">
        <v>285</v>
      </c>
      <c r="E1242" s="111">
        <v>0</v>
      </c>
      <c r="G1242" s="75"/>
      <c r="H1242" s="21"/>
      <c r="I1242" s="21"/>
      <c r="J1242" s="21"/>
      <c r="K1242" s="21"/>
    </row>
    <row r="1243" spans="1:11" s="130" customFormat="1" ht="12" hidden="1" customHeight="1" x14ac:dyDescent="0.2">
      <c r="A1243" s="63">
        <v>44</v>
      </c>
      <c r="B1243" s="284">
        <v>19902</v>
      </c>
      <c r="C1243" s="65"/>
      <c r="D1243" s="66" t="s">
        <v>286</v>
      </c>
      <c r="E1243" s="111">
        <v>0</v>
      </c>
      <c r="G1243" s="75"/>
      <c r="H1243" s="21"/>
      <c r="I1243" s="21"/>
      <c r="J1243" s="21"/>
      <c r="K1243" s="21"/>
    </row>
    <row r="1244" spans="1:11" s="130" customFormat="1" ht="12" hidden="1" customHeight="1" x14ac:dyDescent="0.2">
      <c r="A1244" s="63">
        <v>44</v>
      </c>
      <c r="B1244" s="284">
        <v>19903</v>
      </c>
      <c r="C1244" s="65"/>
      <c r="D1244" s="66" t="s">
        <v>287</v>
      </c>
      <c r="E1244" s="111">
        <v>0</v>
      </c>
      <c r="G1244" s="75"/>
      <c r="H1244" s="21"/>
      <c r="I1244" s="21"/>
      <c r="J1244" s="21"/>
      <c r="K1244" s="21"/>
    </row>
    <row r="1245" spans="1:11" s="130" customFormat="1" ht="12" hidden="1" customHeight="1" x14ac:dyDescent="0.2">
      <c r="A1245" s="63">
        <v>44</v>
      </c>
      <c r="B1245" s="284">
        <v>19904</v>
      </c>
      <c r="C1245" s="65"/>
      <c r="D1245" s="66" t="s">
        <v>288</v>
      </c>
      <c r="E1245" s="111">
        <v>0</v>
      </c>
      <c r="G1245" s="75"/>
      <c r="H1245" s="21"/>
      <c r="I1245" s="21"/>
      <c r="J1245" s="21"/>
      <c r="K1245" s="21"/>
    </row>
    <row r="1246" spans="1:11" s="130" customFormat="1" ht="12" hidden="1" customHeight="1" x14ac:dyDescent="0.2">
      <c r="A1246" s="63">
        <v>44</v>
      </c>
      <c r="B1246" s="284">
        <v>19905</v>
      </c>
      <c r="C1246" s="65"/>
      <c r="D1246" s="66" t="s">
        <v>289</v>
      </c>
      <c r="E1246" s="111">
        <v>0</v>
      </c>
      <c r="G1246" s="75"/>
      <c r="H1246" s="21"/>
      <c r="I1246" s="21"/>
      <c r="J1246" s="21"/>
      <c r="K1246" s="21"/>
    </row>
    <row r="1247" spans="1:11" s="130" customFormat="1" ht="12" hidden="1" customHeight="1" x14ac:dyDescent="0.2">
      <c r="A1247" s="63">
        <v>44</v>
      </c>
      <c r="B1247" s="284">
        <v>19999</v>
      </c>
      <c r="C1247" s="65"/>
      <c r="D1247" s="66" t="s">
        <v>290</v>
      </c>
      <c r="E1247" s="111">
        <v>0</v>
      </c>
      <c r="G1247" s="75"/>
      <c r="H1247" s="21"/>
      <c r="I1247" s="21"/>
      <c r="J1247" s="21"/>
      <c r="K1247" s="21"/>
    </row>
    <row r="1248" spans="1:11" s="130" customFormat="1" ht="12" hidden="1" customHeight="1" x14ac:dyDescent="0.2">
      <c r="A1248" s="63">
        <v>45</v>
      </c>
      <c r="B1248" s="284">
        <v>19901</v>
      </c>
      <c r="C1248" s="65"/>
      <c r="D1248" s="66" t="s">
        <v>285</v>
      </c>
      <c r="E1248" s="111">
        <v>0</v>
      </c>
      <c r="G1248" s="75"/>
      <c r="H1248" s="21"/>
      <c r="I1248" s="21"/>
      <c r="J1248" s="21"/>
      <c r="K1248" s="21"/>
    </row>
    <row r="1249" spans="1:11" s="130" customFormat="1" ht="12" hidden="1" customHeight="1" x14ac:dyDescent="0.2">
      <c r="A1249" s="63">
        <v>45</v>
      </c>
      <c r="B1249" s="284">
        <v>19902</v>
      </c>
      <c r="C1249" s="65"/>
      <c r="D1249" s="66" t="s">
        <v>286</v>
      </c>
      <c r="E1249" s="111">
        <v>0</v>
      </c>
      <c r="G1249" s="75"/>
      <c r="H1249" s="21"/>
      <c r="I1249" s="21"/>
      <c r="J1249" s="21"/>
      <c r="K1249" s="21"/>
    </row>
    <row r="1250" spans="1:11" s="130" customFormat="1" ht="12" hidden="1" customHeight="1" x14ac:dyDescent="0.2">
      <c r="A1250" s="63">
        <v>45</v>
      </c>
      <c r="B1250" s="284">
        <v>19903</v>
      </c>
      <c r="C1250" s="65"/>
      <c r="D1250" s="66" t="s">
        <v>287</v>
      </c>
      <c r="E1250" s="111">
        <v>0</v>
      </c>
      <c r="G1250" s="75"/>
      <c r="H1250" s="21"/>
      <c r="I1250" s="21"/>
      <c r="J1250" s="21"/>
      <c r="K1250" s="21"/>
    </row>
    <row r="1251" spans="1:11" s="130" customFormat="1" ht="12" hidden="1" customHeight="1" x14ac:dyDescent="0.2">
      <c r="A1251" s="63">
        <v>45</v>
      </c>
      <c r="B1251" s="284">
        <v>19904</v>
      </c>
      <c r="C1251" s="65"/>
      <c r="D1251" s="66" t="s">
        <v>288</v>
      </c>
      <c r="E1251" s="111">
        <v>0</v>
      </c>
      <c r="G1251" s="75"/>
      <c r="H1251" s="21"/>
      <c r="I1251" s="21"/>
      <c r="J1251" s="21"/>
      <c r="K1251" s="21"/>
    </row>
    <row r="1252" spans="1:11" s="130" customFormat="1" ht="12" hidden="1" customHeight="1" x14ac:dyDescent="0.2">
      <c r="A1252" s="63">
        <v>45</v>
      </c>
      <c r="B1252" s="284">
        <v>19905</v>
      </c>
      <c r="C1252" s="65"/>
      <c r="D1252" s="66" t="s">
        <v>289</v>
      </c>
      <c r="E1252" s="111">
        <v>0</v>
      </c>
      <c r="G1252" s="75"/>
      <c r="H1252" s="21"/>
      <c r="I1252" s="21"/>
      <c r="J1252" s="21"/>
      <c r="K1252" s="21"/>
    </row>
    <row r="1253" spans="1:11" s="130" customFormat="1" ht="12" hidden="1" customHeight="1" x14ac:dyDescent="0.2">
      <c r="A1253" s="63">
        <v>45</v>
      </c>
      <c r="B1253" s="284">
        <v>19999</v>
      </c>
      <c r="C1253" s="65"/>
      <c r="D1253" s="66" t="s">
        <v>290</v>
      </c>
      <c r="E1253" s="111">
        <v>0</v>
      </c>
      <c r="G1253" s="75"/>
      <c r="H1253" s="21"/>
      <c r="I1253" s="21"/>
      <c r="J1253" s="21"/>
      <c r="K1253" s="21"/>
    </row>
    <row r="1254" spans="1:11" s="130" customFormat="1" ht="12" hidden="1" customHeight="1" x14ac:dyDescent="0.2">
      <c r="A1254" s="63">
        <v>46</v>
      </c>
      <c r="B1254" s="284">
        <v>19901</v>
      </c>
      <c r="C1254" s="65"/>
      <c r="D1254" s="66" t="s">
        <v>285</v>
      </c>
      <c r="E1254" s="111">
        <v>0</v>
      </c>
      <c r="G1254" s="75"/>
      <c r="H1254" s="21"/>
      <c r="I1254" s="21"/>
      <c r="J1254" s="21"/>
      <c r="K1254" s="21"/>
    </row>
    <row r="1255" spans="1:11" s="130" customFormat="1" ht="12" hidden="1" customHeight="1" x14ac:dyDescent="0.2">
      <c r="A1255" s="63">
        <v>46</v>
      </c>
      <c r="B1255" s="284">
        <v>19902</v>
      </c>
      <c r="C1255" s="65"/>
      <c r="D1255" s="66" t="s">
        <v>286</v>
      </c>
      <c r="E1255" s="111">
        <v>0</v>
      </c>
      <c r="G1255" s="75"/>
      <c r="H1255" s="21"/>
      <c r="I1255" s="21"/>
      <c r="J1255" s="21"/>
      <c r="K1255" s="21"/>
    </row>
    <row r="1256" spans="1:11" s="130" customFormat="1" ht="12" hidden="1" customHeight="1" x14ac:dyDescent="0.2">
      <c r="A1256" s="63">
        <v>46</v>
      </c>
      <c r="B1256" s="284">
        <v>19903</v>
      </c>
      <c r="C1256" s="65"/>
      <c r="D1256" s="66" t="s">
        <v>287</v>
      </c>
      <c r="E1256" s="111">
        <v>0</v>
      </c>
      <c r="G1256" s="75"/>
      <c r="H1256" s="21"/>
      <c r="I1256" s="21"/>
      <c r="J1256" s="21"/>
      <c r="K1256" s="21"/>
    </row>
    <row r="1257" spans="1:11" s="130" customFormat="1" ht="12" hidden="1" customHeight="1" x14ac:dyDescent="0.2">
      <c r="A1257" s="63">
        <v>46</v>
      </c>
      <c r="B1257" s="284">
        <v>19904</v>
      </c>
      <c r="C1257" s="65"/>
      <c r="D1257" s="66" t="s">
        <v>288</v>
      </c>
      <c r="E1257" s="111">
        <v>0</v>
      </c>
      <c r="G1257" s="75"/>
      <c r="H1257" s="21"/>
      <c r="I1257" s="21"/>
      <c r="J1257" s="21"/>
      <c r="K1257" s="21"/>
    </row>
    <row r="1258" spans="1:11" s="130" customFormat="1" ht="12" hidden="1" customHeight="1" x14ac:dyDescent="0.2">
      <c r="A1258" s="63">
        <v>46</v>
      </c>
      <c r="B1258" s="284">
        <v>19905</v>
      </c>
      <c r="C1258" s="65"/>
      <c r="D1258" s="66" t="s">
        <v>289</v>
      </c>
      <c r="E1258" s="111">
        <v>0</v>
      </c>
      <c r="G1258" s="75"/>
      <c r="H1258" s="21"/>
      <c r="I1258" s="21"/>
      <c r="J1258" s="21"/>
      <c r="K1258" s="21"/>
    </row>
    <row r="1259" spans="1:11" s="130" customFormat="1" ht="12" hidden="1" customHeight="1" x14ac:dyDescent="0.2">
      <c r="A1259" s="63">
        <v>46</v>
      </c>
      <c r="B1259" s="284">
        <v>19999</v>
      </c>
      <c r="C1259" s="65"/>
      <c r="D1259" s="66" t="s">
        <v>290</v>
      </c>
      <c r="E1259" s="111">
        <v>0</v>
      </c>
      <c r="G1259" s="75"/>
      <c r="H1259" s="21"/>
      <c r="I1259" s="21"/>
      <c r="J1259" s="21"/>
      <c r="K1259" s="21"/>
    </row>
    <row r="1260" spans="1:11" s="130" customFormat="1" ht="12" hidden="1" customHeight="1" x14ac:dyDescent="0.2">
      <c r="A1260" s="63">
        <v>31</v>
      </c>
      <c r="B1260" s="284">
        <v>19901</v>
      </c>
      <c r="C1260" s="65"/>
      <c r="D1260" s="66" t="s">
        <v>285</v>
      </c>
      <c r="E1260" s="111">
        <v>0</v>
      </c>
      <c r="G1260" s="75"/>
      <c r="H1260" s="21"/>
      <c r="I1260" s="21"/>
      <c r="J1260" s="21"/>
      <c r="K1260" s="21"/>
    </row>
    <row r="1261" spans="1:11" s="130" customFormat="1" ht="12" hidden="1" customHeight="1" x14ac:dyDescent="0.2">
      <c r="A1261" s="63">
        <v>31</v>
      </c>
      <c r="B1261" s="284">
        <v>19902</v>
      </c>
      <c r="C1261" s="65"/>
      <c r="D1261" s="66" t="s">
        <v>286</v>
      </c>
      <c r="E1261" s="111">
        <v>0</v>
      </c>
      <c r="G1261" s="75"/>
      <c r="H1261" s="21"/>
      <c r="I1261" s="21"/>
      <c r="J1261" s="21"/>
      <c r="K1261" s="21"/>
    </row>
    <row r="1262" spans="1:11" s="130" customFormat="1" ht="12" hidden="1" customHeight="1" x14ac:dyDescent="0.2">
      <c r="A1262" s="63">
        <v>31</v>
      </c>
      <c r="B1262" s="284">
        <v>19903</v>
      </c>
      <c r="C1262" s="65"/>
      <c r="D1262" s="66" t="s">
        <v>287</v>
      </c>
      <c r="E1262" s="111">
        <v>0</v>
      </c>
      <c r="G1262" s="75"/>
      <c r="H1262" s="21"/>
      <c r="I1262" s="21"/>
      <c r="J1262" s="21"/>
      <c r="K1262" s="21"/>
    </row>
    <row r="1263" spans="1:11" s="130" customFormat="1" ht="12" hidden="1" customHeight="1" x14ac:dyDescent="0.2">
      <c r="A1263" s="63">
        <v>31</v>
      </c>
      <c r="B1263" s="284">
        <v>19904</v>
      </c>
      <c r="C1263" s="65"/>
      <c r="D1263" s="66" t="s">
        <v>288</v>
      </c>
      <c r="E1263" s="111">
        <v>0</v>
      </c>
      <c r="G1263" s="75"/>
      <c r="H1263" s="21"/>
      <c r="I1263" s="21"/>
      <c r="J1263" s="21"/>
      <c r="K1263" s="21"/>
    </row>
    <row r="1264" spans="1:11" s="130" customFormat="1" ht="12" hidden="1" customHeight="1" x14ac:dyDescent="0.2">
      <c r="A1264" s="63">
        <v>31</v>
      </c>
      <c r="B1264" s="284">
        <v>19905</v>
      </c>
      <c r="C1264" s="65"/>
      <c r="D1264" s="66" t="s">
        <v>289</v>
      </c>
      <c r="E1264" s="111">
        <v>0</v>
      </c>
      <c r="G1264" s="75"/>
      <c r="H1264" s="21"/>
      <c r="I1264" s="21"/>
      <c r="J1264" s="21"/>
      <c r="K1264" s="21"/>
    </row>
    <row r="1265" spans="1:11" s="130" customFormat="1" ht="12" hidden="1" customHeight="1" x14ac:dyDescent="0.2">
      <c r="A1265" s="63">
        <v>31</v>
      </c>
      <c r="B1265" s="284">
        <v>19999</v>
      </c>
      <c r="C1265" s="65"/>
      <c r="D1265" s="66" t="s">
        <v>290</v>
      </c>
      <c r="E1265" s="111">
        <v>0</v>
      </c>
      <c r="G1265" s="75"/>
      <c r="H1265" s="21"/>
      <c r="I1265" s="21"/>
      <c r="J1265" s="21"/>
      <c r="K1265" s="21"/>
    </row>
    <row r="1266" spans="1:11" s="130" customFormat="1" ht="12" hidden="1" customHeight="1" x14ac:dyDescent="0.2">
      <c r="A1266" s="63">
        <v>36</v>
      </c>
      <c r="B1266" s="284">
        <v>19901</v>
      </c>
      <c r="C1266" s="65"/>
      <c r="D1266" s="66" t="s">
        <v>285</v>
      </c>
      <c r="E1266" s="111">
        <v>0</v>
      </c>
      <c r="G1266" s="75"/>
      <c r="H1266" s="21"/>
      <c r="I1266" s="21"/>
      <c r="J1266" s="21"/>
      <c r="K1266" s="21"/>
    </row>
    <row r="1267" spans="1:11" s="130" customFormat="1" ht="12" hidden="1" customHeight="1" x14ac:dyDescent="0.2">
      <c r="A1267" s="63">
        <v>36</v>
      </c>
      <c r="B1267" s="284">
        <v>19902</v>
      </c>
      <c r="C1267" s="65"/>
      <c r="D1267" s="66" t="s">
        <v>286</v>
      </c>
      <c r="E1267" s="111">
        <v>0</v>
      </c>
      <c r="G1267" s="75"/>
      <c r="H1267" s="21"/>
      <c r="I1267" s="21"/>
      <c r="J1267" s="21"/>
      <c r="K1267" s="21"/>
    </row>
    <row r="1268" spans="1:11" s="130" customFormat="1" ht="12" hidden="1" customHeight="1" x14ac:dyDescent="0.2">
      <c r="A1268" s="63">
        <v>36</v>
      </c>
      <c r="B1268" s="284">
        <v>19903</v>
      </c>
      <c r="C1268" s="65"/>
      <c r="D1268" s="66" t="s">
        <v>287</v>
      </c>
      <c r="E1268" s="111">
        <v>0</v>
      </c>
      <c r="G1268" s="75"/>
      <c r="H1268" s="21"/>
      <c r="I1268" s="21"/>
      <c r="J1268" s="21"/>
      <c r="K1268" s="21"/>
    </row>
    <row r="1269" spans="1:11" s="130" customFormat="1" ht="12" hidden="1" customHeight="1" x14ac:dyDescent="0.2">
      <c r="A1269" s="63">
        <v>36</v>
      </c>
      <c r="B1269" s="284">
        <v>19904</v>
      </c>
      <c r="C1269" s="65"/>
      <c r="D1269" s="66" t="s">
        <v>288</v>
      </c>
      <c r="E1269" s="111">
        <v>0</v>
      </c>
      <c r="G1269" s="75"/>
      <c r="H1269" s="21"/>
      <c r="I1269" s="21"/>
      <c r="J1269" s="21"/>
      <c r="K1269" s="21"/>
    </row>
    <row r="1270" spans="1:11" s="130" customFormat="1" ht="12" hidden="1" customHeight="1" x14ac:dyDescent="0.2">
      <c r="A1270" s="63">
        <v>36</v>
      </c>
      <c r="B1270" s="284">
        <v>19905</v>
      </c>
      <c r="C1270" s="65"/>
      <c r="D1270" s="66" t="s">
        <v>289</v>
      </c>
      <c r="E1270" s="111">
        <v>0</v>
      </c>
      <c r="G1270" s="75"/>
      <c r="H1270" s="21"/>
      <c r="I1270" s="21"/>
      <c r="J1270" s="21"/>
      <c r="K1270" s="21"/>
    </row>
    <row r="1271" spans="1:11" s="130" customFormat="1" ht="12" hidden="1" customHeight="1" x14ac:dyDescent="0.2">
      <c r="A1271" s="63">
        <v>36</v>
      </c>
      <c r="B1271" s="284">
        <v>19999</v>
      </c>
      <c r="C1271" s="65"/>
      <c r="D1271" s="66" t="s">
        <v>290</v>
      </c>
      <c r="E1271" s="111">
        <v>0</v>
      </c>
      <c r="G1271" s="75"/>
      <c r="H1271" s="21"/>
      <c r="I1271" s="21"/>
      <c r="J1271" s="21"/>
      <c r="K1271" s="21"/>
    </row>
    <row r="1272" spans="1:11" s="130" customFormat="1" ht="12" hidden="1" customHeight="1" x14ac:dyDescent="0.2">
      <c r="A1272" s="63">
        <v>42</v>
      </c>
      <c r="B1272" s="284">
        <v>19901</v>
      </c>
      <c r="C1272" s="65"/>
      <c r="D1272" s="66" t="s">
        <v>285</v>
      </c>
      <c r="E1272" s="111">
        <v>0</v>
      </c>
      <c r="G1272" s="75"/>
      <c r="H1272" s="21"/>
      <c r="I1272" s="21"/>
      <c r="J1272" s="21"/>
      <c r="K1272" s="21"/>
    </row>
    <row r="1273" spans="1:11" s="130" customFormat="1" ht="12" hidden="1" customHeight="1" x14ac:dyDescent="0.2">
      <c r="A1273" s="63">
        <v>42</v>
      </c>
      <c r="B1273" s="284">
        <v>19902</v>
      </c>
      <c r="C1273" s="65"/>
      <c r="D1273" s="66" t="s">
        <v>286</v>
      </c>
      <c r="E1273" s="111">
        <v>0</v>
      </c>
      <c r="G1273" s="75"/>
      <c r="H1273" s="21"/>
      <c r="I1273" s="21"/>
      <c r="J1273" s="21"/>
      <c r="K1273" s="21"/>
    </row>
    <row r="1274" spans="1:11" s="130" customFormat="1" ht="12" hidden="1" customHeight="1" x14ac:dyDescent="0.2">
      <c r="A1274" s="63">
        <v>42</v>
      </c>
      <c r="B1274" s="284">
        <v>19903</v>
      </c>
      <c r="C1274" s="65"/>
      <c r="D1274" s="66" t="s">
        <v>287</v>
      </c>
      <c r="E1274" s="111">
        <v>0</v>
      </c>
      <c r="G1274" s="75"/>
      <c r="H1274" s="21"/>
      <c r="I1274" s="21"/>
      <c r="J1274" s="21"/>
      <c r="K1274" s="21"/>
    </row>
    <row r="1275" spans="1:11" s="130" customFormat="1" ht="12" hidden="1" customHeight="1" x14ac:dyDescent="0.2">
      <c r="A1275" s="63">
        <v>42</v>
      </c>
      <c r="B1275" s="284">
        <v>19904</v>
      </c>
      <c r="C1275" s="65"/>
      <c r="D1275" s="66" t="s">
        <v>288</v>
      </c>
      <c r="E1275" s="111">
        <v>0</v>
      </c>
      <c r="G1275" s="75"/>
      <c r="H1275" s="21"/>
      <c r="I1275" s="21"/>
      <c r="J1275" s="21"/>
      <c r="K1275" s="21"/>
    </row>
    <row r="1276" spans="1:11" s="130" customFormat="1" ht="12" hidden="1" customHeight="1" x14ac:dyDescent="0.2">
      <c r="A1276" s="63">
        <v>42</v>
      </c>
      <c r="B1276" s="284">
        <v>19905</v>
      </c>
      <c r="C1276" s="65"/>
      <c r="D1276" s="66" t="s">
        <v>289</v>
      </c>
      <c r="E1276" s="111">
        <v>0</v>
      </c>
      <c r="G1276" s="75"/>
      <c r="H1276" s="21"/>
      <c r="I1276" s="21"/>
      <c r="J1276" s="21"/>
      <c r="K1276" s="21"/>
    </row>
    <row r="1277" spans="1:11" s="130" customFormat="1" ht="12" hidden="1" customHeight="1" x14ac:dyDescent="0.2">
      <c r="A1277" s="63">
        <v>42</v>
      </c>
      <c r="B1277" s="284">
        <v>19999</v>
      </c>
      <c r="C1277" s="65"/>
      <c r="D1277" s="66" t="s">
        <v>290</v>
      </c>
      <c r="E1277" s="111">
        <v>0</v>
      </c>
      <c r="G1277" s="75"/>
      <c r="H1277" s="21"/>
      <c r="I1277" s="21"/>
      <c r="J1277" s="21"/>
      <c r="K1277" s="21"/>
    </row>
    <row r="1278" spans="1:11" s="130" customFormat="1" ht="12" customHeight="1" thickBot="1" x14ac:dyDescent="0.25">
      <c r="A1278" s="105"/>
      <c r="B1278" s="286" t="s">
        <v>106</v>
      </c>
      <c r="C1278" s="143"/>
      <c r="D1278" s="107"/>
      <c r="E1278" s="144"/>
      <c r="G1278" s="75"/>
      <c r="H1278" s="21"/>
      <c r="I1278" s="21"/>
      <c r="J1278" s="21"/>
      <c r="K1278" s="21"/>
    </row>
    <row r="1279" spans="1:11" s="130" customFormat="1" ht="18" customHeight="1" thickBot="1" x14ac:dyDescent="0.25">
      <c r="A1279" s="562">
        <v>2</v>
      </c>
      <c r="B1279" s="564"/>
      <c r="C1279" s="74"/>
      <c r="D1279" s="275" t="s">
        <v>291</v>
      </c>
      <c r="E1279" s="276">
        <f>+E1281+E1358+E1420+E1626+E1721</f>
        <v>492781440</v>
      </c>
      <c r="G1279" s="75"/>
      <c r="H1279" s="21"/>
      <c r="I1279" s="21"/>
      <c r="J1279" s="21"/>
      <c r="K1279" s="21"/>
    </row>
    <row r="1280" spans="1:11" s="130" customFormat="1" ht="11.25" customHeight="1" x14ac:dyDescent="0.2">
      <c r="A1280" s="93"/>
      <c r="B1280" s="287" t="s">
        <v>106</v>
      </c>
      <c r="C1280" s="78"/>
      <c r="D1280" s="82"/>
      <c r="E1280" s="117"/>
      <c r="G1280" s="75"/>
      <c r="H1280" s="21"/>
      <c r="I1280" s="21"/>
      <c r="J1280" s="21"/>
      <c r="K1280" s="21"/>
    </row>
    <row r="1281" spans="1:11" s="75" customFormat="1" ht="11.25" customHeight="1" x14ac:dyDescent="0.2">
      <c r="A1281" s="565" t="s">
        <v>247</v>
      </c>
      <c r="B1281" s="567"/>
      <c r="C1281" s="60"/>
      <c r="D1281" s="61" t="s">
        <v>292</v>
      </c>
      <c r="E1281" s="178">
        <f>SUM(E1282:E1357)</f>
        <v>388000000</v>
      </c>
      <c r="F1281" s="131"/>
      <c r="H1281" s="21"/>
      <c r="I1281" s="21"/>
      <c r="J1281" s="21"/>
      <c r="K1281" s="21"/>
    </row>
    <row r="1282" spans="1:11" s="75" customFormat="1" ht="11.25" customHeight="1" x14ac:dyDescent="0.2">
      <c r="A1282" s="63"/>
      <c r="B1282" s="38">
        <v>20101</v>
      </c>
      <c r="C1282" s="70"/>
      <c r="D1282" s="39" t="s">
        <v>293</v>
      </c>
      <c r="E1282" s="152">
        <f>'Gastos 630'!F196+'Gastos 630'!F191</f>
        <v>30000000</v>
      </c>
      <c r="F1282" s="130"/>
      <c r="H1282" s="21"/>
      <c r="I1282" s="21"/>
      <c r="J1282" s="21"/>
      <c r="K1282" s="21"/>
    </row>
    <row r="1283" spans="1:11" s="75" customFormat="1" ht="11.25" hidden="1" customHeight="1" x14ac:dyDescent="0.2">
      <c r="A1283" s="63"/>
      <c r="B1283" s="38">
        <v>20102</v>
      </c>
      <c r="C1283" s="70"/>
      <c r="D1283" s="39" t="s">
        <v>294</v>
      </c>
      <c r="E1283" s="152">
        <v>0</v>
      </c>
      <c r="F1283" s="130"/>
      <c r="H1283" s="21"/>
      <c r="I1283" s="21"/>
      <c r="J1283" s="21"/>
      <c r="K1283" s="21"/>
    </row>
    <row r="1284" spans="1:11" s="75" customFormat="1" ht="11.25" hidden="1" customHeight="1" x14ac:dyDescent="0.2">
      <c r="A1284" s="63"/>
      <c r="B1284" s="38">
        <v>20103</v>
      </c>
      <c r="C1284" s="70"/>
      <c r="D1284" s="39" t="s">
        <v>295</v>
      </c>
      <c r="E1284" s="152">
        <v>0</v>
      </c>
      <c r="F1284" s="130"/>
      <c r="H1284" s="21"/>
      <c r="I1284" s="21"/>
      <c r="J1284" s="21"/>
      <c r="K1284" s="21"/>
    </row>
    <row r="1285" spans="1:11" s="75" customFormat="1" ht="11.25" hidden="1" customHeight="1" x14ac:dyDescent="0.2">
      <c r="A1285" s="63"/>
      <c r="B1285" s="38">
        <v>20104</v>
      </c>
      <c r="C1285" s="70"/>
      <c r="D1285" s="39" t="s">
        <v>296</v>
      </c>
      <c r="E1285" s="152">
        <v>0</v>
      </c>
      <c r="F1285" s="130"/>
      <c r="H1285" s="21"/>
      <c r="I1285" s="21"/>
      <c r="J1285" s="21"/>
      <c r="K1285" s="21"/>
    </row>
    <row r="1286" spans="1:11" s="75" customFormat="1" ht="11.25" hidden="1" customHeight="1" x14ac:dyDescent="0.2">
      <c r="A1286" s="63"/>
      <c r="B1286" s="38">
        <v>20199</v>
      </c>
      <c r="C1286" s="70"/>
      <c r="D1286" s="39" t="s">
        <v>297</v>
      </c>
      <c r="E1286" s="152">
        <v>0</v>
      </c>
      <c r="F1286" s="130"/>
      <c r="H1286" s="21"/>
      <c r="I1286" s="21"/>
      <c r="J1286" s="21"/>
      <c r="K1286" s="21"/>
    </row>
    <row r="1287" spans="1:11" s="75" customFormat="1" ht="11.25" hidden="1" customHeight="1" x14ac:dyDescent="0.2">
      <c r="A1287" s="63"/>
      <c r="B1287" s="284">
        <v>20101</v>
      </c>
      <c r="C1287" s="65"/>
      <c r="D1287" s="66" t="s">
        <v>293</v>
      </c>
      <c r="E1287" s="152">
        <v>0</v>
      </c>
      <c r="F1287" s="130"/>
      <c r="H1287" s="21"/>
      <c r="I1287" s="21"/>
      <c r="J1287" s="21"/>
      <c r="K1287" s="21"/>
    </row>
    <row r="1288" spans="1:11" s="75" customFormat="1" ht="11.25" hidden="1" customHeight="1" x14ac:dyDescent="0.2">
      <c r="A1288" s="63"/>
      <c r="B1288" s="284">
        <v>20102</v>
      </c>
      <c r="C1288" s="65"/>
      <c r="D1288" s="66" t="s">
        <v>294</v>
      </c>
      <c r="E1288" s="152">
        <v>0</v>
      </c>
      <c r="F1288" s="130"/>
      <c r="H1288" s="21"/>
      <c r="I1288" s="21"/>
      <c r="J1288" s="21"/>
      <c r="K1288" s="21"/>
    </row>
    <row r="1289" spans="1:11" s="75" customFormat="1" ht="11.25" hidden="1" customHeight="1" x14ac:dyDescent="0.2">
      <c r="A1289" s="63"/>
      <c r="B1289" s="284">
        <v>20103</v>
      </c>
      <c r="C1289" s="65"/>
      <c r="D1289" s="66" t="s">
        <v>295</v>
      </c>
      <c r="E1289" s="152">
        <v>0</v>
      </c>
      <c r="F1289" s="130"/>
      <c r="H1289" s="21"/>
      <c r="I1289" s="21"/>
      <c r="J1289" s="21"/>
      <c r="K1289" s="21"/>
    </row>
    <row r="1290" spans="1:11" s="75" customFormat="1" ht="11.25" hidden="1" customHeight="1" x14ac:dyDescent="0.2">
      <c r="A1290" s="63"/>
      <c r="B1290" s="284">
        <v>20104</v>
      </c>
      <c r="C1290" s="65"/>
      <c r="D1290" s="66" t="s">
        <v>296</v>
      </c>
      <c r="E1290" s="152">
        <v>0</v>
      </c>
      <c r="F1290" s="130"/>
      <c r="H1290" s="21"/>
      <c r="I1290" s="21"/>
      <c r="J1290" s="21"/>
      <c r="K1290" s="21"/>
    </row>
    <row r="1291" spans="1:11" s="75" customFormat="1" ht="11.25" hidden="1" customHeight="1" x14ac:dyDescent="0.2">
      <c r="A1291" s="63"/>
      <c r="B1291" s="284">
        <v>20199</v>
      </c>
      <c r="C1291" s="65"/>
      <c r="D1291" s="66" t="s">
        <v>297</v>
      </c>
      <c r="E1291" s="152">
        <v>0</v>
      </c>
      <c r="F1291" s="130"/>
      <c r="H1291" s="21"/>
      <c r="I1291" s="21"/>
      <c r="J1291" s="21"/>
      <c r="K1291" s="21"/>
    </row>
    <row r="1292" spans="1:11" s="75" customFormat="1" ht="11.25" hidden="1" customHeight="1" x14ac:dyDescent="0.2">
      <c r="A1292" s="63"/>
      <c r="B1292" s="284">
        <v>20101</v>
      </c>
      <c r="C1292" s="65"/>
      <c r="D1292" s="66" t="s">
        <v>293</v>
      </c>
      <c r="E1292" s="152">
        <v>0</v>
      </c>
      <c r="F1292" s="130"/>
      <c r="H1292" s="21"/>
      <c r="I1292" s="21"/>
      <c r="J1292" s="21"/>
      <c r="K1292" s="21"/>
    </row>
    <row r="1293" spans="1:11" s="75" customFormat="1" ht="11.25" customHeight="1" x14ac:dyDescent="0.2">
      <c r="A1293" s="63"/>
      <c r="B1293" s="284">
        <v>20102</v>
      </c>
      <c r="C1293" s="65"/>
      <c r="D1293" s="66" t="s">
        <v>294</v>
      </c>
      <c r="E1293" s="152">
        <f>'Gastos 630'!F192+'Gastos 630'!F197+'Gastos 630'!F195+'Gastos 630'!F205</f>
        <v>337000000</v>
      </c>
      <c r="F1293" s="130"/>
      <c r="H1293" s="21"/>
      <c r="I1293" s="21"/>
      <c r="J1293" s="21"/>
      <c r="K1293" s="21"/>
    </row>
    <row r="1294" spans="1:11" s="75" customFormat="1" ht="11.25" hidden="1" customHeight="1" x14ac:dyDescent="0.2">
      <c r="A1294" s="63"/>
      <c r="B1294" s="284">
        <v>20103</v>
      </c>
      <c r="C1294" s="65"/>
      <c r="D1294" s="66" t="s">
        <v>295</v>
      </c>
      <c r="E1294" s="152">
        <v>0</v>
      </c>
      <c r="F1294" s="130"/>
      <c r="H1294" s="21"/>
      <c r="I1294" s="21"/>
      <c r="J1294" s="21"/>
      <c r="K1294" s="21"/>
    </row>
    <row r="1295" spans="1:11" s="75" customFormat="1" ht="11.25" customHeight="1" x14ac:dyDescent="0.2">
      <c r="A1295" s="63"/>
      <c r="B1295" s="284">
        <v>20104</v>
      </c>
      <c r="C1295" s="65"/>
      <c r="D1295" s="66" t="s">
        <v>296</v>
      </c>
      <c r="E1295" s="152">
        <f>'Gastos 630'!F193+'Gastos 630'!F198</f>
        <v>20000000</v>
      </c>
      <c r="F1295" s="130"/>
      <c r="H1295" s="21"/>
      <c r="I1295" s="21"/>
      <c r="J1295" s="21"/>
      <c r="K1295" s="21"/>
    </row>
    <row r="1296" spans="1:11" s="75" customFormat="1" ht="11.25" customHeight="1" x14ac:dyDescent="0.2">
      <c r="A1296" s="63"/>
      <c r="B1296" s="284">
        <v>20199</v>
      </c>
      <c r="C1296" s="65"/>
      <c r="D1296" s="66" t="s">
        <v>297</v>
      </c>
      <c r="E1296" s="152">
        <f>'Gastos 630'!F194+'Gastos 630'!F199</f>
        <v>1000000</v>
      </c>
      <c r="F1296" s="130"/>
      <c r="H1296" s="21"/>
      <c r="I1296" s="21"/>
      <c r="J1296" s="21"/>
      <c r="K1296" s="21"/>
    </row>
    <row r="1297" spans="1:11" s="130" customFormat="1" ht="11.25" hidden="1" customHeight="1" x14ac:dyDescent="0.2">
      <c r="A1297" s="63">
        <v>20</v>
      </c>
      <c r="B1297" s="284">
        <v>20101</v>
      </c>
      <c r="C1297" s="65"/>
      <c r="D1297" s="66" t="s">
        <v>293</v>
      </c>
      <c r="E1297" s="152">
        <v>0</v>
      </c>
      <c r="G1297" s="75"/>
      <c r="H1297" s="21"/>
      <c r="I1297" s="21"/>
      <c r="J1297" s="21"/>
      <c r="K1297" s="21"/>
    </row>
    <row r="1298" spans="1:11" s="130" customFormat="1" ht="11.25" hidden="1" customHeight="1" x14ac:dyDescent="0.2">
      <c r="A1298" s="63">
        <v>20</v>
      </c>
      <c r="B1298" s="284">
        <v>20102</v>
      </c>
      <c r="C1298" s="65"/>
      <c r="D1298" s="66" t="s">
        <v>294</v>
      </c>
      <c r="E1298" s="152">
        <v>0</v>
      </c>
      <c r="G1298" s="75"/>
      <c r="H1298" s="21"/>
      <c r="I1298" s="21"/>
      <c r="J1298" s="21"/>
      <c r="K1298" s="21"/>
    </row>
    <row r="1299" spans="1:11" s="130" customFormat="1" ht="11.25" hidden="1" customHeight="1" x14ac:dyDescent="0.2">
      <c r="A1299" s="63">
        <v>20</v>
      </c>
      <c r="B1299" s="284">
        <v>20103</v>
      </c>
      <c r="C1299" s="65"/>
      <c r="D1299" s="66" t="s">
        <v>295</v>
      </c>
      <c r="E1299" s="152">
        <v>0</v>
      </c>
      <c r="G1299" s="75"/>
      <c r="H1299" s="21"/>
      <c r="I1299" s="21"/>
      <c r="J1299" s="21"/>
      <c r="K1299" s="21"/>
    </row>
    <row r="1300" spans="1:11" s="130" customFormat="1" ht="11.25" hidden="1" customHeight="1" x14ac:dyDescent="0.2">
      <c r="A1300" s="63">
        <v>20</v>
      </c>
      <c r="B1300" s="284">
        <v>20104</v>
      </c>
      <c r="C1300" s="65"/>
      <c r="D1300" s="66" t="s">
        <v>296</v>
      </c>
      <c r="E1300" s="152">
        <v>0</v>
      </c>
      <c r="G1300" s="75"/>
      <c r="H1300" s="21"/>
      <c r="I1300" s="21"/>
      <c r="J1300" s="21"/>
      <c r="K1300" s="21"/>
    </row>
    <row r="1301" spans="1:11" s="130" customFormat="1" ht="11.25" hidden="1" customHeight="1" x14ac:dyDescent="0.2">
      <c r="A1301" s="63">
        <v>20</v>
      </c>
      <c r="B1301" s="284">
        <v>20199</v>
      </c>
      <c r="C1301" s="65"/>
      <c r="D1301" s="66" t="s">
        <v>297</v>
      </c>
      <c r="E1301" s="152">
        <v>0</v>
      </c>
      <c r="G1301" s="75"/>
      <c r="H1301" s="21"/>
      <c r="I1301" s="21"/>
      <c r="J1301" s="21"/>
      <c r="K1301" s="21"/>
    </row>
    <row r="1302" spans="1:11" s="130" customFormat="1" ht="11.25" hidden="1" customHeight="1" x14ac:dyDescent="0.2">
      <c r="A1302" s="63">
        <v>21</v>
      </c>
      <c r="B1302" s="284">
        <v>20101</v>
      </c>
      <c r="C1302" s="65"/>
      <c r="D1302" s="66" t="s">
        <v>293</v>
      </c>
      <c r="E1302" s="152">
        <v>0</v>
      </c>
      <c r="G1302" s="75"/>
      <c r="H1302" s="21"/>
      <c r="I1302" s="21"/>
      <c r="J1302" s="21"/>
      <c r="K1302" s="21"/>
    </row>
    <row r="1303" spans="1:11" s="130" customFormat="1" ht="11.25" hidden="1" customHeight="1" x14ac:dyDescent="0.2">
      <c r="A1303" s="63">
        <v>21</v>
      </c>
      <c r="B1303" s="284">
        <v>20102</v>
      </c>
      <c r="C1303" s="65"/>
      <c r="D1303" s="66" t="s">
        <v>294</v>
      </c>
      <c r="E1303" s="152">
        <v>0</v>
      </c>
      <c r="G1303" s="75"/>
      <c r="H1303" s="21"/>
      <c r="I1303" s="21"/>
      <c r="J1303" s="21"/>
      <c r="K1303" s="21"/>
    </row>
    <row r="1304" spans="1:11" s="130" customFormat="1" ht="11.25" hidden="1" customHeight="1" x14ac:dyDescent="0.2">
      <c r="A1304" s="63">
        <v>21</v>
      </c>
      <c r="B1304" s="284">
        <v>20103</v>
      </c>
      <c r="C1304" s="65"/>
      <c r="D1304" s="66" t="s">
        <v>295</v>
      </c>
      <c r="E1304" s="152">
        <v>0</v>
      </c>
      <c r="G1304" s="75"/>
      <c r="H1304" s="21"/>
      <c r="I1304" s="21"/>
      <c r="J1304" s="21"/>
      <c r="K1304" s="21"/>
    </row>
    <row r="1305" spans="1:11" s="130" customFormat="1" ht="11.25" hidden="1" customHeight="1" x14ac:dyDescent="0.2">
      <c r="A1305" s="63">
        <v>21</v>
      </c>
      <c r="B1305" s="284">
        <v>20104</v>
      </c>
      <c r="C1305" s="65"/>
      <c r="D1305" s="66" t="s">
        <v>296</v>
      </c>
      <c r="E1305" s="152">
        <v>0</v>
      </c>
      <c r="G1305" s="75"/>
      <c r="H1305" s="21"/>
      <c r="I1305" s="21"/>
      <c r="J1305" s="21"/>
      <c r="K1305" s="21"/>
    </row>
    <row r="1306" spans="1:11" s="130" customFormat="1" ht="11.25" hidden="1" customHeight="1" x14ac:dyDescent="0.2">
      <c r="A1306" s="63">
        <v>21</v>
      </c>
      <c r="B1306" s="284">
        <v>20199</v>
      </c>
      <c r="C1306" s="65"/>
      <c r="D1306" s="66" t="s">
        <v>297</v>
      </c>
      <c r="E1306" s="152">
        <v>0</v>
      </c>
      <c r="G1306" s="75"/>
      <c r="H1306" s="21"/>
      <c r="I1306" s="21"/>
      <c r="J1306" s="21"/>
      <c r="K1306" s="21"/>
    </row>
    <row r="1307" spans="1:11" s="130" customFormat="1" ht="11.25" hidden="1" customHeight="1" x14ac:dyDescent="0.2">
      <c r="A1307" s="63">
        <v>22</v>
      </c>
      <c r="B1307" s="284">
        <v>20101</v>
      </c>
      <c r="C1307" s="65"/>
      <c r="D1307" s="66" t="s">
        <v>293</v>
      </c>
      <c r="E1307" s="152">
        <v>0</v>
      </c>
      <c r="G1307" s="75"/>
      <c r="H1307" s="21"/>
      <c r="I1307" s="21"/>
      <c r="J1307" s="21"/>
      <c r="K1307" s="21"/>
    </row>
    <row r="1308" spans="1:11" s="130" customFormat="1" ht="11.25" hidden="1" customHeight="1" x14ac:dyDescent="0.2">
      <c r="A1308" s="63">
        <v>22</v>
      </c>
      <c r="B1308" s="284">
        <v>20102</v>
      </c>
      <c r="C1308" s="65"/>
      <c r="D1308" s="66" t="s">
        <v>294</v>
      </c>
      <c r="E1308" s="152">
        <v>0</v>
      </c>
      <c r="G1308" s="75"/>
      <c r="H1308" s="21"/>
      <c r="I1308" s="21"/>
      <c r="J1308" s="21"/>
      <c r="K1308" s="21"/>
    </row>
    <row r="1309" spans="1:11" s="130" customFormat="1" ht="11.25" hidden="1" customHeight="1" x14ac:dyDescent="0.2">
      <c r="A1309" s="63">
        <v>22</v>
      </c>
      <c r="B1309" s="284">
        <v>20103</v>
      </c>
      <c r="C1309" s="65"/>
      <c r="D1309" s="66" t="s">
        <v>295</v>
      </c>
      <c r="E1309" s="152">
        <v>0</v>
      </c>
      <c r="G1309" s="75"/>
      <c r="H1309" s="21"/>
      <c r="I1309" s="21"/>
      <c r="J1309" s="21"/>
      <c r="K1309" s="21"/>
    </row>
    <row r="1310" spans="1:11" s="130" customFormat="1" ht="11.25" hidden="1" customHeight="1" x14ac:dyDescent="0.2">
      <c r="A1310" s="63">
        <v>22</v>
      </c>
      <c r="B1310" s="284">
        <v>20104</v>
      </c>
      <c r="C1310" s="65"/>
      <c r="D1310" s="66" t="s">
        <v>296</v>
      </c>
      <c r="E1310" s="152">
        <v>0</v>
      </c>
      <c r="G1310" s="75"/>
      <c r="H1310" s="21"/>
      <c r="I1310" s="21"/>
      <c r="J1310" s="21"/>
      <c r="K1310" s="21"/>
    </row>
    <row r="1311" spans="1:11" s="130" customFormat="1" ht="11.25" hidden="1" customHeight="1" x14ac:dyDescent="0.2">
      <c r="A1311" s="63">
        <v>22</v>
      </c>
      <c r="B1311" s="284">
        <v>20199</v>
      </c>
      <c r="C1311" s="65"/>
      <c r="D1311" s="66" t="s">
        <v>297</v>
      </c>
      <c r="E1311" s="152">
        <v>0</v>
      </c>
      <c r="G1311" s="75"/>
      <c r="H1311" s="21"/>
      <c r="I1311" s="21"/>
      <c r="J1311" s="21"/>
      <c r="K1311" s="21"/>
    </row>
    <row r="1312" spans="1:11" s="130" customFormat="1" ht="11.25" hidden="1" customHeight="1" x14ac:dyDescent="0.2">
      <c r="A1312" s="63">
        <v>23</v>
      </c>
      <c r="B1312" s="284">
        <v>20101</v>
      </c>
      <c r="C1312" s="65"/>
      <c r="D1312" s="66" t="s">
        <v>293</v>
      </c>
      <c r="E1312" s="152">
        <v>0</v>
      </c>
      <c r="G1312" s="75"/>
      <c r="H1312" s="21"/>
      <c r="I1312" s="21"/>
      <c r="J1312" s="21"/>
      <c r="K1312" s="21"/>
    </row>
    <row r="1313" spans="1:11" s="130" customFormat="1" ht="11.25" hidden="1" customHeight="1" x14ac:dyDescent="0.2">
      <c r="A1313" s="63">
        <v>23</v>
      </c>
      <c r="B1313" s="284">
        <v>20102</v>
      </c>
      <c r="C1313" s="65"/>
      <c r="D1313" s="66" t="s">
        <v>294</v>
      </c>
      <c r="E1313" s="152">
        <v>0</v>
      </c>
      <c r="G1313" s="75"/>
      <c r="H1313" s="21"/>
      <c r="I1313" s="21"/>
      <c r="J1313" s="21"/>
      <c r="K1313" s="21"/>
    </row>
    <row r="1314" spans="1:11" s="130" customFormat="1" ht="11.25" hidden="1" customHeight="1" x14ac:dyDescent="0.2">
      <c r="A1314" s="63">
        <v>23</v>
      </c>
      <c r="B1314" s="284">
        <v>20103</v>
      </c>
      <c r="C1314" s="65"/>
      <c r="D1314" s="66" t="s">
        <v>295</v>
      </c>
      <c r="E1314" s="152">
        <v>0</v>
      </c>
      <c r="G1314" s="75"/>
      <c r="H1314" s="21"/>
      <c r="I1314" s="21"/>
      <c r="J1314" s="21"/>
      <c r="K1314" s="21"/>
    </row>
    <row r="1315" spans="1:11" s="130" customFormat="1" ht="11.25" hidden="1" customHeight="1" x14ac:dyDescent="0.2">
      <c r="A1315" s="63">
        <v>23</v>
      </c>
      <c r="B1315" s="284">
        <v>20104</v>
      </c>
      <c r="C1315" s="65"/>
      <c r="D1315" s="66" t="s">
        <v>296</v>
      </c>
      <c r="E1315" s="152">
        <v>0</v>
      </c>
      <c r="G1315" s="75"/>
      <c r="H1315" s="21"/>
      <c r="I1315" s="21"/>
      <c r="J1315" s="21"/>
      <c r="K1315" s="21"/>
    </row>
    <row r="1316" spans="1:11" s="130" customFormat="1" ht="11.25" hidden="1" customHeight="1" x14ac:dyDescent="0.2">
      <c r="A1316" s="63">
        <v>23</v>
      </c>
      <c r="B1316" s="284">
        <v>20199</v>
      </c>
      <c r="C1316" s="65"/>
      <c r="D1316" s="66" t="s">
        <v>297</v>
      </c>
      <c r="E1316" s="152">
        <v>0</v>
      </c>
      <c r="G1316" s="75"/>
      <c r="H1316" s="21"/>
      <c r="I1316" s="21"/>
      <c r="J1316" s="21"/>
      <c r="K1316" s="21"/>
    </row>
    <row r="1317" spans="1:11" s="130" customFormat="1" ht="11.25" hidden="1" customHeight="1" x14ac:dyDescent="0.2">
      <c r="A1317" s="63">
        <v>24</v>
      </c>
      <c r="B1317" s="284">
        <v>20101</v>
      </c>
      <c r="C1317" s="65"/>
      <c r="D1317" s="66" t="s">
        <v>293</v>
      </c>
      <c r="E1317" s="152">
        <v>0</v>
      </c>
      <c r="G1317" s="75"/>
      <c r="H1317" s="21"/>
      <c r="I1317" s="21"/>
      <c r="J1317" s="21"/>
      <c r="K1317" s="21"/>
    </row>
    <row r="1318" spans="1:11" s="130" customFormat="1" ht="11.25" hidden="1" customHeight="1" x14ac:dyDescent="0.2">
      <c r="A1318" s="63">
        <v>24</v>
      </c>
      <c r="B1318" s="284">
        <v>20102</v>
      </c>
      <c r="C1318" s="65"/>
      <c r="D1318" s="66" t="s">
        <v>294</v>
      </c>
      <c r="E1318" s="152">
        <v>0</v>
      </c>
      <c r="G1318" s="75"/>
      <c r="H1318" s="21"/>
      <c r="I1318" s="21"/>
      <c r="J1318" s="21"/>
      <c r="K1318" s="21"/>
    </row>
    <row r="1319" spans="1:11" s="130" customFormat="1" ht="11.25" hidden="1" customHeight="1" x14ac:dyDescent="0.2">
      <c r="A1319" s="63">
        <v>24</v>
      </c>
      <c r="B1319" s="284">
        <v>20103</v>
      </c>
      <c r="C1319" s="65"/>
      <c r="D1319" s="66" t="s">
        <v>295</v>
      </c>
      <c r="E1319" s="152">
        <v>0</v>
      </c>
      <c r="G1319" s="75"/>
      <c r="H1319" s="21"/>
      <c r="I1319" s="21"/>
      <c r="J1319" s="21"/>
      <c r="K1319" s="21"/>
    </row>
    <row r="1320" spans="1:11" s="130" customFormat="1" ht="11.25" hidden="1" customHeight="1" x14ac:dyDescent="0.2">
      <c r="A1320" s="63">
        <v>24</v>
      </c>
      <c r="B1320" s="284">
        <v>20104</v>
      </c>
      <c r="C1320" s="65"/>
      <c r="D1320" s="66" t="s">
        <v>296</v>
      </c>
      <c r="E1320" s="152">
        <v>0</v>
      </c>
      <c r="G1320" s="75"/>
      <c r="H1320" s="21"/>
      <c r="I1320" s="21"/>
      <c r="J1320" s="21"/>
      <c r="K1320" s="21"/>
    </row>
    <row r="1321" spans="1:11" s="130" customFormat="1" ht="11.25" hidden="1" customHeight="1" x14ac:dyDescent="0.2">
      <c r="A1321" s="63">
        <v>24</v>
      </c>
      <c r="B1321" s="284">
        <v>20199</v>
      </c>
      <c r="C1321" s="65"/>
      <c r="D1321" s="66" t="s">
        <v>297</v>
      </c>
      <c r="E1321" s="152">
        <v>0</v>
      </c>
      <c r="G1321" s="75"/>
      <c r="H1321" s="21"/>
      <c r="I1321" s="21"/>
      <c r="J1321" s="21"/>
      <c r="K1321" s="21"/>
    </row>
    <row r="1322" spans="1:11" s="130" customFormat="1" ht="11.25" hidden="1" customHeight="1" x14ac:dyDescent="0.2">
      <c r="A1322" s="63">
        <v>43</v>
      </c>
      <c r="B1322" s="284">
        <v>20101</v>
      </c>
      <c r="C1322" s="65"/>
      <c r="D1322" s="66" t="s">
        <v>293</v>
      </c>
      <c r="E1322" s="152">
        <v>0</v>
      </c>
      <c r="G1322" s="75"/>
      <c r="H1322" s="21"/>
      <c r="I1322" s="21"/>
      <c r="J1322" s="21"/>
      <c r="K1322" s="21"/>
    </row>
    <row r="1323" spans="1:11" s="130" customFormat="1" ht="11.25" hidden="1" customHeight="1" x14ac:dyDescent="0.2">
      <c r="A1323" s="63">
        <v>43</v>
      </c>
      <c r="B1323" s="284">
        <v>20102</v>
      </c>
      <c r="C1323" s="65"/>
      <c r="D1323" s="66" t="s">
        <v>294</v>
      </c>
      <c r="E1323" s="152">
        <v>0</v>
      </c>
      <c r="G1323" s="75"/>
      <c r="H1323" s="21"/>
      <c r="I1323" s="21"/>
      <c r="J1323" s="21"/>
      <c r="K1323" s="21"/>
    </row>
    <row r="1324" spans="1:11" s="130" customFormat="1" ht="11.25" hidden="1" customHeight="1" x14ac:dyDescent="0.2">
      <c r="A1324" s="63">
        <v>43</v>
      </c>
      <c r="B1324" s="284">
        <v>20103</v>
      </c>
      <c r="C1324" s="65"/>
      <c r="D1324" s="66" t="s">
        <v>295</v>
      </c>
      <c r="E1324" s="152">
        <v>0</v>
      </c>
      <c r="G1324" s="75"/>
      <c r="H1324" s="21"/>
      <c r="I1324" s="21"/>
      <c r="J1324" s="21"/>
      <c r="K1324" s="21"/>
    </row>
    <row r="1325" spans="1:11" s="130" customFormat="1" ht="11.25" hidden="1" customHeight="1" x14ac:dyDescent="0.2">
      <c r="A1325" s="63">
        <v>43</v>
      </c>
      <c r="B1325" s="284">
        <v>20104</v>
      </c>
      <c r="C1325" s="65"/>
      <c r="D1325" s="66" t="s">
        <v>296</v>
      </c>
      <c r="E1325" s="152">
        <v>0</v>
      </c>
      <c r="G1325" s="75"/>
      <c r="H1325" s="21"/>
      <c r="I1325" s="21"/>
      <c r="J1325" s="21"/>
      <c r="K1325" s="21"/>
    </row>
    <row r="1326" spans="1:11" s="130" customFormat="1" ht="11.25" hidden="1" customHeight="1" x14ac:dyDescent="0.2">
      <c r="A1326" s="63">
        <v>43</v>
      </c>
      <c r="B1326" s="284">
        <v>20199</v>
      </c>
      <c r="C1326" s="65"/>
      <c r="D1326" s="66" t="s">
        <v>297</v>
      </c>
      <c r="E1326" s="152">
        <v>0</v>
      </c>
      <c r="G1326" s="75"/>
      <c r="H1326" s="21"/>
      <c r="I1326" s="21"/>
      <c r="J1326" s="21"/>
      <c r="K1326" s="21"/>
    </row>
    <row r="1327" spans="1:11" s="130" customFormat="1" ht="11.25" hidden="1" customHeight="1" x14ac:dyDescent="0.2">
      <c r="A1327" s="63">
        <v>44</v>
      </c>
      <c r="B1327" s="284">
        <v>20101</v>
      </c>
      <c r="C1327" s="65"/>
      <c r="D1327" s="66" t="s">
        <v>293</v>
      </c>
      <c r="E1327" s="152">
        <v>0</v>
      </c>
      <c r="G1327" s="75"/>
      <c r="H1327" s="21"/>
      <c r="I1327" s="21"/>
      <c r="J1327" s="21"/>
      <c r="K1327" s="21"/>
    </row>
    <row r="1328" spans="1:11" s="130" customFormat="1" ht="11.25" hidden="1" customHeight="1" x14ac:dyDescent="0.2">
      <c r="A1328" s="63">
        <v>44</v>
      </c>
      <c r="B1328" s="284">
        <v>20102</v>
      </c>
      <c r="C1328" s="65"/>
      <c r="D1328" s="66" t="s">
        <v>294</v>
      </c>
      <c r="E1328" s="152">
        <v>0</v>
      </c>
      <c r="G1328" s="75"/>
      <c r="H1328" s="21"/>
      <c r="I1328" s="21"/>
      <c r="J1328" s="21"/>
      <c r="K1328" s="21"/>
    </row>
    <row r="1329" spans="1:11" s="130" customFormat="1" ht="11.25" hidden="1" customHeight="1" x14ac:dyDescent="0.2">
      <c r="A1329" s="63">
        <v>44</v>
      </c>
      <c r="B1329" s="284">
        <v>20103</v>
      </c>
      <c r="C1329" s="65"/>
      <c r="D1329" s="66" t="s">
        <v>295</v>
      </c>
      <c r="E1329" s="152">
        <v>0</v>
      </c>
      <c r="G1329" s="75"/>
      <c r="H1329" s="21"/>
      <c r="I1329" s="21"/>
      <c r="J1329" s="21"/>
      <c r="K1329" s="21"/>
    </row>
    <row r="1330" spans="1:11" s="130" customFormat="1" ht="11.25" hidden="1" customHeight="1" x14ac:dyDescent="0.2">
      <c r="A1330" s="63">
        <v>44</v>
      </c>
      <c r="B1330" s="284">
        <v>20104</v>
      </c>
      <c r="C1330" s="65"/>
      <c r="D1330" s="66" t="s">
        <v>296</v>
      </c>
      <c r="E1330" s="152">
        <v>0</v>
      </c>
      <c r="G1330" s="75"/>
      <c r="H1330" s="21"/>
      <c r="I1330" s="21"/>
      <c r="J1330" s="21"/>
      <c r="K1330" s="21"/>
    </row>
    <row r="1331" spans="1:11" s="130" customFormat="1" ht="11.25" hidden="1" customHeight="1" x14ac:dyDescent="0.2">
      <c r="A1331" s="63">
        <v>44</v>
      </c>
      <c r="B1331" s="284">
        <v>20199</v>
      </c>
      <c r="C1331" s="65"/>
      <c r="D1331" s="66" t="s">
        <v>297</v>
      </c>
      <c r="E1331" s="152">
        <v>0</v>
      </c>
      <c r="G1331" s="75"/>
      <c r="H1331" s="21"/>
      <c r="I1331" s="21"/>
      <c r="J1331" s="21"/>
      <c r="K1331" s="21"/>
    </row>
    <row r="1332" spans="1:11" s="130" customFormat="1" ht="11.25" hidden="1" customHeight="1" x14ac:dyDescent="0.2">
      <c r="A1332" s="63">
        <v>45</v>
      </c>
      <c r="B1332" s="284">
        <v>20101</v>
      </c>
      <c r="C1332" s="65"/>
      <c r="D1332" s="66" t="s">
        <v>293</v>
      </c>
      <c r="E1332" s="152">
        <v>0</v>
      </c>
      <c r="G1332" s="75"/>
      <c r="H1332" s="21"/>
      <c r="I1332" s="21"/>
      <c r="J1332" s="21"/>
      <c r="K1332" s="21"/>
    </row>
    <row r="1333" spans="1:11" s="130" customFormat="1" ht="11.25" hidden="1" customHeight="1" x14ac:dyDescent="0.2">
      <c r="A1333" s="63">
        <v>45</v>
      </c>
      <c r="B1333" s="284">
        <v>20102</v>
      </c>
      <c r="C1333" s="65"/>
      <c r="D1333" s="66" t="s">
        <v>294</v>
      </c>
      <c r="E1333" s="152">
        <v>0</v>
      </c>
      <c r="G1333" s="75"/>
      <c r="H1333" s="21"/>
      <c r="I1333" s="21"/>
      <c r="J1333" s="21"/>
      <c r="K1333" s="21"/>
    </row>
    <row r="1334" spans="1:11" s="130" customFormat="1" ht="11.25" hidden="1" customHeight="1" x14ac:dyDescent="0.2">
      <c r="A1334" s="63">
        <v>45</v>
      </c>
      <c r="B1334" s="284">
        <v>20103</v>
      </c>
      <c r="C1334" s="65"/>
      <c r="D1334" s="66" t="s">
        <v>295</v>
      </c>
      <c r="E1334" s="152">
        <v>0</v>
      </c>
      <c r="G1334" s="75"/>
      <c r="H1334" s="21"/>
      <c r="I1334" s="21"/>
      <c r="J1334" s="21"/>
      <c r="K1334" s="21"/>
    </row>
    <row r="1335" spans="1:11" s="130" customFormat="1" ht="11.25" hidden="1" customHeight="1" x14ac:dyDescent="0.2">
      <c r="A1335" s="63">
        <v>45</v>
      </c>
      <c r="B1335" s="284">
        <v>20104</v>
      </c>
      <c r="C1335" s="65"/>
      <c r="D1335" s="66" t="s">
        <v>296</v>
      </c>
      <c r="E1335" s="152">
        <v>0</v>
      </c>
      <c r="G1335" s="75"/>
      <c r="H1335" s="21"/>
      <c r="I1335" s="21"/>
      <c r="J1335" s="21"/>
      <c r="K1335" s="21"/>
    </row>
    <row r="1336" spans="1:11" s="130" customFormat="1" ht="11.25" hidden="1" customHeight="1" x14ac:dyDescent="0.2">
      <c r="A1336" s="63">
        <v>45</v>
      </c>
      <c r="B1336" s="284">
        <v>20199</v>
      </c>
      <c r="C1336" s="65"/>
      <c r="D1336" s="66" t="s">
        <v>297</v>
      </c>
      <c r="E1336" s="152">
        <v>0</v>
      </c>
      <c r="G1336" s="75"/>
      <c r="H1336" s="21"/>
      <c r="I1336" s="21"/>
      <c r="J1336" s="21"/>
      <c r="K1336" s="21"/>
    </row>
    <row r="1337" spans="1:11" s="130" customFormat="1" ht="11.25" hidden="1" customHeight="1" x14ac:dyDescent="0.2">
      <c r="A1337" s="63">
        <v>46</v>
      </c>
      <c r="B1337" s="284">
        <v>20101</v>
      </c>
      <c r="C1337" s="65"/>
      <c r="D1337" s="66" t="s">
        <v>293</v>
      </c>
      <c r="E1337" s="152">
        <v>0</v>
      </c>
      <c r="G1337" s="75"/>
      <c r="H1337" s="21"/>
      <c r="I1337" s="21"/>
      <c r="J1337" s="21"/>
      <c r="K1337" s="21"/>
    </row>
    <row r="1338" spans="1:11" s="130" customFormat="1" ht="11.25" hidden="1" customHeight="1" x14ac:dyDescent="0.2">
      <c r="A1338" s="63">
        <v>46</v>
      </c>
      <c r="B1338" s="284">
        <v>20102</v>
      </c>
      <c r="C1338" s="65"/>
      <c r="D1338" s="66" t="s">
        <v>294</v>
      </c>
      <c r="E1338" s="152">
        <v>0</v>
      </c>
      <c r="G1338" s="75"/>
      <c r="H1338" s="21"/>
      <c r="I1338" s="21"/>
      <c r="J1338" s="21"/>
      <c r="K1338" s="21"/>
    </row>
    <row r="1339" spans="1:11" s="130" customFormat="1" ht="11.25" hidden="1" customHeight="1" x14ac:dyDescent="0.2">
      <c r="A1339" s="63">
        <v>46</v>
      </c>
      <c r="B1339" s="284">
        <v>20103</v>
      </c>
      <c r="C1339" s="65"/>
      <c r="D1339" s="66" t="s">
        <v>295</v>
      </c>
      <c r="E1339" s="152">
        <v>0</v>
      </c>
      <c r="G1339" s="75"/>
      <c r="H1339" s="21"/>
      <c r="I1339" s="21"/>
      <c r="J1339" s="21"/>
      <c r="K1339" s="21"/>
    </row>
    <row r="1340" spans="1:11" s="130" customFormat="1" ht="11.25" hidden="1" customHeight="1" x14ac:dyDescent="0.2">
      <c r="A1340" s="63">
        <v>46</v>
      </c>
      <c r="B1340" s="284">
        <v>20104</v>
      </c>
      <c r="C1340" s="65"/>
      <c r="D1340" s="66" t="s">
        <v>296</v>
      </c>
      <c r="E1340" s="152">
        <v>0</v>
      </c>
      <c r="G1340" s="75"/>
      <c r="H1340" s="21"/>
      <c r="I1340" s="21"/>
      <c r="J1340" s="21"/>
      <c r="K1340" s="21"/>
    </row>
    <row r="1341" spans="1:11" s="130" customFormat="1" ht="11.25" hidden="1" customHeight="1" x14ac:dyDescent="0.2">
      <c r="A1341" s="63">
        <v>46</v>
      </c>
      <c r="B1341" s="284">
        <v>20199</v>
      </c>
      <c r="C1341" s="65"/>
      <c r="D1341" s="66" t="s">
        <v>297</v>
      </c>
      <c r="E1341" s="152">
        <v>0</v>
      </c>
      <c r="G1341" s="75"/>
      <c r="H1341" s="21"/>
      <c r="I1341" s="21"/>
      <c r="J1341" s="21"/>
      <c r="K1341" s="21"/>
    </row>
    <row r="1342" spans="1:11" s="130" customFormat="1" ht="11.25" hidden="1" customHeight="1" x14ac:dyDescent="0.2">
      <c r="A1342" s="63">
        <v>31</v>
      </c>
      <c r="B1342" s="284">
        <v>20101</v>
      </c>
      <c r="C1342" s="65"/>
      <c r="D1342" s="66" t="s">
        <v>293</v>
      </c>
      <c r="E1342" s="152">
        <v>0</v>
      </c>
      <c r="G1342" s="75"/>
      <c r="H1342" s="21"/>
      <c r="I1342" s="21"/>
      <c r="J1342" s="21"/>
      <c r="K1342" s="21"/>
    </row>
    <row r="1343" spans="1:11" s="130" customFormat="1" ht="11.25" hidden="1" customHeight="1" x14ac:dyDescent="0.2">
      <c r="A1343" s="63">
        <v>31</v>
      </c>
      <c r="B1343" s="284">
        <v>20102</v>
      </c>
      <c r="C1343" s="65"/>
      <c r="D1343" s="66" t="s">
        <v>294</v>
      </c>
      <c r="E1343" s="152">
        <v>0</v>
      </c>
      <c r="G1343" s="75"/>
      <c r="H1343" s="21"/>
      <c r="I1343" s="21"/>
      <c r="J1343" s="21"/>
      <c r="K1343" s="21"/>
    </row>
    <row r="1344" spans="1:11" s="130" customFormat="1" ht="11.25" hidden="1" customHeight="1" x14ac:dyDescent="0.2">
      <c r="A1344" s="63">
        <v>31</v>
      </c>
      <c r="B1344" s="284">
        <v>20103</v>
      </c>
      <c r="C1344" s="65"/>
      <c r="D1344" s="66" t="s">
        <v>295</v>
      </c>
      <c r="E1344" s="152">
        <v>0</v>
      </c>
      <c r="G1344" s="75"/>
      <c r="H1344" s="21"/>
      <c r="I1344" s="21"/>
      <c r="J1344" s="21"/>
      <c r="K1344" s="21"/>
    </row>
    <row r="1345" spans="1:11" s="130" customFormat="1" ht="11.25" hidden="1" customHeight="1" x14ac:dyDescent="0.2">
      <c r="A1345" s="63">
        <v>31</v>
      </c>
      <c r="B1345" s="284">
        <v>20104</v>
      </c>
      <c r="C1345" s="65"/>
      <c r="D1345" s="66" t="s">
        <v>296</v>
      </c>
      <c r="E1345" s="152">
        <v>0</v>
      </c>
      <c r="G1345" s="75"/>
      <c r="H1345" s="21"/>
      <c r="I1345" s="21"/>
      <c r="J1345" s="21"/>
      <c r="K1345" s="21"/>
    </row>
    <row r="1346" spans="1:11" s="130" customFormat="1" ht="11.25" hidden="1" customHeight="1" x14ac:dyDescent="0.2">
      <c r="A1346" s="63">
        <v>31</v>
      </c>
      <c r="B1346" s="284">
        <v>20199</v>
      </c>
      <c r="C1346" s="65"/>
      <c r="D1346" s="66" t="s">
        <v>297</v>
      </c>
      <c r="E1346" s="152">
        <v>0</v>
      </c>
      <c r="G1346" s="75"/>
      <c r="H1346" s="21"/>
      <c r="I1346" s="21"/>
      <c r="J1346" s="21"/>
      <c r="K1346" s="21"/>
    </row>
    <row r="1347" spans="1:11" s="130" customFormat="1" ht="11.25" hidden="1" customHeight="1" x14ac:dyDescent="0.2">
      <c r="A1347" s="63">
        <v>36</v>
      </c>
      <c r="B1347" s="284">
        <v>20101</v>
      </c>
      <c r="C1347" s="65"/>
      <c r="D1347" s="66" t="s">
        <v>293</v>
      </c>
      <c r="E1347" s="152">
        <v>0</v>
      </c>
      <c r="G1347" s="75"/>
      <c r="H1347" s="21"/>
      <c r="I1347" s="21"/>
      <c r="J1347" s="21"/>
      <c r="K1347" s="21"/>
    </row>
    <row r="1348" spans="1:11" s="130" customFormat="1" ht="11.25" hidden="1" customHeight="1" x14ac:dyDescent="0.2">
      <c r="A1348" s="63">
        <v>36</v>
      </c>
      <c r="B1348" s="284">
        <v>20102</v>
      </c>
      <c r="C1348" s="65"/>
      <c r="D1348" s="66" t="s">
        <v>294</v>
      </c>
      <c r="E1348" s="152">
        <v>0</v>
      </c>
      <c r="G1348" s="75"/>
      <c r="H1348" s="21"/>
      <c r="I1348" s="21"/>
      <c r="J1348" s="21"/>
      <c r="K1348" s="21"/>
    </row>
    <row r="1349" spans="1:11" s="130" customFormat="1" ht="11.25" hidden="1" customHeight="1" x14ac:dyDescent="0.2">
      <c r="A1349" s="63">
        <v>36</v>
      </c>
      <c r="B1349" s="284">
        <v>20103</v>
      </c>
      <c r="C1349" s="65"/>
      <c r="D1349" s="66" t="s">
        <v>295</v>
      </c>
      <c r="E1349" s="152">
        <v>0</v>
      </c>
      <c r="G1349" s="75"/>
      <c r="H1349" s="21"/>
      <c r="I1349" s="21"/>
      <c r="J1349" s="21"/>
      <c r="K1349" s="21"/>
    </row>
    <row r="1350" spans="1:11" s="130" customFormat="1" ht="11.25" hidden="1" customHeight="1" x14ac:dyDescent="0.2">
      <c r="A1350" s="63">
        <v>36</v>
      </c>
      <c r="B1350" s="284">
        <v>20104</v>
      </c>
      <c r="C1350" s="65"/>
      <c r="D1350" s="66" t="s">
        <v>296</v>
      </c>
      <c r="E1350" s="152">
        <v>0</v>
      </c>
      <c r="G1350" s="75"/>
      <c r="H1350" s="21"/>
      <c r="I1350" s="21"/>
      <c r="J1350" s="21"/>
      <c r="K1350" s="21"/>
    </row>
    <row r="1351" spans="1:11" s="130" customFormat="1" ht="11.25" hidden="1" customHeight="1" x14ac:dyDescent="0.2">
      <c r="A1351" s="63">
        <v>36</v>
      </c>
      <c r="B1351" s="284">
        <v>20199</v>
      </c>
      <c r="C1351" s="65"/>
      <c r="D1351" s="66" t="s">
        <v>297</v>
      </c>
      <c r="E1351" s="152">
        <v>0</v>
      </c>
      <c r="G1351" s="75"/>
      <c r="H1351" s="21"/>
      <c r="I1351" s="21"/>
      <c r="J1351" s="21"/>
      <c r="K1351" s="21"/>
    </row>
    <row r="1352" spans="1:11" s="130" customFormat="1" ht="11.25" hidden="1" customHeight="1" x14ac:dyDescent="0.2">
      <c r="A1352" s="63">
        <v>42</v>
      </c>
      <c r="B1352" s="284">
        <v>20101</v>
      </c>
      <c r="C1352" s="65"/>
      <c r="D1352" s="66" t="s">
        <v>293</v>
      </c>
      <c r="E1352" s="152">
        <v>0</v>
      </c>
      <c r="G1352" s="75"/>
      <c r="H1352" s="21"/>
      <c r="I1352" s="21"/>
      <c r="J1352" s="21"/>
      <c r="K1352" s="21"/>
    </row>
    <row r="1353" spans="1:11" s="130" customFormat="1" ht="11.25" hidden="1" customHeight="1" x14ac:dyDescent="0.2">
      <c r="A1353" s="63">
        <v>42</v>
      </c>
      <c r="B1353" s="284">
        <v>20102</v>
      </c>
      <c r="C1353" s="65"/>
      <c r="D1353" s="66" t="s">
        <v>294</v>
      </c>
      <c r="E1353" s="152">
        <v>0</v>
      </c>
      <c r="G1353" s="75"/>
      <c r="H1353" s="21"/>
      <c r="I1353" s="21"/>
      <c r="J1353" s="21"/>
      <c r="K1353" s="21"/>
    </row>
    <row r="1354" spans="1:11" s="130" customFormat="1" ht="11.25" hidden="1" customHeight="1" x14ac:dyDescent="0.2">
      <c r="A1354" s="63">
        <v>42</v>
      </c>
      <c r="B1354" s="284">
        <v>20103</v>
      </c>
      <c r="C1354" s="65"/>
      <c r="D1354" s="66" t="s">
        <v>295</v>
      </c>
      <c r="E1354" s="152">
        <v>0</v>
      </c>
      <c r="G1354" s="75"/>
      <c r="H1354" s="21"/>
      <c r="I1354" s="21"/>
      <c r="J1354" s="21"/>
      <c r="K1354" s="21"/>
    </row>
    <row r="1355" spans="1:11" s="130" customFormat="1" ht="11.25" hidden="1" customHeight="1" x14ac:dyDescent="0.2">
      <c r="A1355" s="63">
        <v>42</v>
      </c>
      <c r="B1355" s="284">
        <v>20104</v>
      </c>
      <c r="C1355" s="65"/>
      <c r="D1355" s="66" t="s">
        <v>296</v>
      </c>
      <c r="E1355" s="152">
        <v>0</v>
      </c>
      <c r="G1355" s="75"/>
      <c r="H1355" s="21"/>
      <c r="I1355" s="21"/>
      <c r="J1355" s="21"/>
      <c r="K1355" s="21"/>
    </row>
    <row r="1356" spans="1:11" s="130" customFormat="1" ht="11.25" hidden="1" customHeight="1" x14ac:dyDescent="0.2">
      <c r="A1356" s="63">
        <v>42</v>
      </c>
      <c r="B1356" s="284">
        <v>20199</v>
      </c>
      <c r="C1356" s="65"/>
      <c r="D1356" s="66" t="s">
        <v>297</v>
      </c>
      <c r="E1356" s="152">
        <v>0</v>
      </c>
      <c r="G1356" s="75"/>
      <c r="H1356" s="21"/>
      <c r="I1356" s="21"/>
      <c r="J1356" s="21"/>
      <c r="K1356" s="21"/>
    </row>
    <row r="1357" spans="1:11" s="130" customFormat="1" ht="11.25" customHeight="1" x14ac:dyDescent="0.2">
      <c r="A1357" s="63"/>
      <c r="B1357" s="284" t="s">
        <v>106</v>
      </c>
      <c r="C1357" s="65"/>
      <c r="D1357" s="66"/>
      <c r="E1357" s="177"/>
      <c r="G1357" s="75"/>
      <c r="H1357" s="21"/>
      <c r="I1357" s="21"/>
      <c r="J1357" s="21"/>
      <c r="K1357" s="21"/>
    </row>
    <row r="1358" spans="1:11" s="130" customFormat="1" ht="11.25" customHeight="1" x14ac:dyDescent="0.2">
      <c r="A1358" s="565" t="s">
        <v>248</v>
      </c>
      <c r="B1358" s="567"/>
      <c r="C1358" s="60"/>
      <c r="D1358" s="61" t="s">
        <v>168</v>
      </c>
      <c r="E1358" s="178">
        <f>SUM(E1359:E1419)</f>
        <v>26328000</v>
      </c>
      <c r="H1358" s="21"/>
      <c r="I1358" s="21"/>
      <c r="J1358" s="21"/>
      <c r="K1358" s="21"/>
    </row>
    <row r="1359" spans="1:11" s="130" customFormat="1" ht="11.25" hidden="1" customHeight="1" x14ac:dyDescent="0.2">
      <c r="A1359" s="63">
        <v>17</v>
      </c>
      <c r="B1359" s="284">
        <v>20201</v>
      </c>
      <c r="C1359" s="65"/>
      <c r="D1359" s="66" t="s">
        <v>169</v>
      </c>
      <c r="E1359" s="152">
        <v>0</v>
      </c>
      <c r="G1359" s="75"/>
      <c r="H1359" s="21"/>
      <c r="I1359" s="21"/>
      <c r="J1359" s="21"/>
      <c r="K1359" s="21"/>
    </row>
    <row r="1360" spans="1:11" s="130" customFormat="1" ht="11.25" hidden="1" customHeight="1" x14ac:dyDescent="0.2">
      <c r="A1360" s="63">
        <v>17</v>
      </c>
      <c r="B1360" s="284">
        <v>20202</v>
      </c>
      <c r="C1360" s="65"/>
      <c r="D1360" s="66" t="s">
        <v>170</v>
      </c>
      <c r="E1360" s="152">
        <v>0</v>
      </c>
      <c r="G1360" s="75"/>
      <c r="H1360" s="21"/>
      <c r="I1360" s="21"/>
      <c r="J1360" s="21"/>
      <c r="K1360" s="21"/>
    </row>
    <row r="1361" spans="1:11" s="130" customFormat="1" ht="11.25" customHeight="1" x14ac:dyDescent="0.2">
      <c r="A1361" s="63"/>
      <c r="B1361" s="38">
        <v>20203</v>
      </c>
      <c r="C1361" s="70"/>
      <c r="D1361" s="39" t="s">
        <v>171</v>
      </c>
      <c r="E1361" s="152">
        <f>'Gastos 630'!F211+'Gastos 630'!F212+'Gastos 630'!F208+'Gastos 630'!F210</f>
        <v>26328000</v>
      </c>
      <c r="G1361" s="75"/>
      <c r="H1361" s="21"/>
      <c r="I1361" s="21"/>
      <c r="J1361" s="21"/>
      <c r="K1361" s="21"/>
    </row>
    <row r="1362" spans="1:11" s="130" customFormat="1" ht="11.25" hidden="1" customHeight="1" x14ac:dyDescent="0.2">
      <c r="A1362" s="63">
        <v>17</v>
      </c>
      <c r="B1362" s="284">
        <v>20204</v>
      </c>
      <c r="C1362" s="65"/>
      <c r="D1362" s="66" t="s">
        <v>172</v>
      </c>
      <c r="E1362" s="111">
        <v>0</v>
      </c>
      <c r="G1362" s="75"/>
      <c r="H1362" s="21"/>
      <c r="I1362" s="21"/>
      <c r="J1362" s="21"/>
      <c r="K1362" s="21"/>
    </row>
    <row r="1363" spans="1:11" s="130" customFormat="1" ht="11.25" hidden="1" customHeight="1" x14ac:dyDescent="0.2">
      <c r="A1363" s="63">
        <v>18</v>
      </c>
      <c r="B1363" s="284">
        <v>20201</v>
      </c>
      <c r="C1363" s="65"/>
      <c r="D1363" s="66" t="s">
        <v>169</v>
      </c>
      <c r="E1363" s="111">
        <v>0</v>
      </c>
      <c r="G1363" s="75"/>
      <c r="H1363" s="21"/>
      <c r="I1363" s="21"/>
      <c r="J1363" s="21"/>
      <c r="K1363" s="21"/>
    </row>
    <row r="1364" spans="1:11" s="130" customFormat="1" ht="11.25" hidden="1" customHeight="1" x14ac:dyDescent="0.2">
      <c r="A1364" s="63">
        <v>18</v>
      </c>
      <c r="B1364" s="284">
        <v>20202</v>
      </c>
      <c r="C1364" s="65"/>
      <c r="D1364" s="66" t="s">
        <v>170</v>
      </c>
      <c r="E1364" s="111">
        <v>0</v>
      </c>
      <c r="G1364" s="75"/>
      <c r="H1364" s="21"/>
      <c r="I1364" s="21"/>
      <c r="J1364" s="21"/>
      <c r="K1364" s="21"/>
    </row>
    <row r="1365" spans="1:11" s="130" customFormat="1" ht="11.25" hidden="1" customHeight="1" x14ac:dyDescent="0.2">
      <c r="A1365" s="63">
        <v>18</v>
      </c>
      <c r="B1365" s="284">
        <v>20203</v>
      </c>
      <c r="C1365" s="65"/>
      <c r="D1365" s="66" t="s">
        <v>171</v>
      </c>
      <c r="E1365" s="111">
        <v>0</v>
      </c>
      <c r="G1365" s="75"/>
      <c r="H1365" s="21"/>
      <c r="I1365" s="21"/>
      <c r="J1365" s="21"/>
      <c r="K1365" s="21"/>
    </row>
    <row r="1366" spans="1:11" s="130" customFormat="1" ht="11.25" hidden="1" customHeight="1" x14ac:dyDescent="0.2">
      <c r="A1366" s="63">
        <v>18</v>
      </c>
      <c r="B1366" s="284">
        <v>20204</v>
      </c>
      <c r="C1366" s="65"/>
      <c r="D1366" s="66" t="s">
        <v>172</v>
      </c>
      <c r="E1366" s="111">
        <v>0</v>
      </c>
      <c r="G1366" s="75"/>
      <c r="H1366" s="21"/>
      <c r="I1366" s="21"/>
      <c r="J1366" s="21"/>
      <c r="K1366" s="21"/>
    </row>
    <row r="1367" spans="1:11" s="130" customFormat="1" ht="11.25" hidden="1" customHeight="1" x14ac:dyDescent="0.2">
      <c r="A1367" s="63">
        <v>19</v>
      </c>
      <c r="B1367" s="284">
        <v>20201</v>
      </c>
      <c r="C1367" s="65"/>
      <c r="D1367" s="66" t="s">
        <v>169</v>
      </c>
      <c r="E1367" s="111">
        <v>0</v>
      </c>
      <c r="G1367" s="75"/>
      <c r="H1367" s="21"/>
      <c r="I1367" s="21"/>
      <c r="J1367" s="21"/>
      <c r="K1367" s="21"/>
    </row>
    <row r="1368" spans="1:11" s="130" customFormat="1" ht="11.25" hidden="1" customHeight="1" x14ac:dyDescent="0.2">
      <c r="A1368" s="63">
        <v>19</v>
      </c>
      <c r="B1368" s="284">
        <v>20202</v>
      </c>
      <c r="C1368" s="65"/>
      <c r="D1368" s="66" t="s">
        <v>170</v>
      </c>
      <c r="E1368" s="111">
        <v>0</v>
      </c>
      <c r="G1368" s="75"/>
      <c r="H1368" s="21"/>
      <c r="I1368" s="21"/>
      <c r="J1368" s="21"/>
      <c r="K1368" s="21"/>
    </row>
    <row r="1369" spans="1:11" s="130" customFormat="1" ht="11.25" hidden="1" customHeight="1" x14ac:dyDescent="0.2">
      <c r="A1369" s="63">
        <v>19</v>
      </c>
      <c r="B1369" s="284">
        <v>20203</v>
      </c>
      <c r="C1369" s="65"/>
      <c r="D1369" s="66" t="s">
        <v>171</v>
      </c>
      <c r="E1369" s="111">
        <v>0</v>
      </c>
      <c r="G1369" s="75"/>
      <c r="H1369" s="21"/>
      <c r="I1369" s="21"/>
      <c r="J1369" s="21"/>
      <c r="K1369" s="21"/>
    </row>
    <row r="1370" spans="1:11" s="130" customFormat="1" ht="11.25" hidden="1" customHeight="1" x14ac:dyDescent="0.2">
      <c r="A1370" s="63">
        <v>19</v>
      </c>
      <c r="B1370" s="284">
        <v>20204</v>
      </c>
      <c r="C1370" s="65"/>
      <c r="D1370" s="66" t="s">
        <v>172</v>
      </c>
      <c r="E1370" s="111">
        <v>0</v>
      </c>
      <c r="G1370" s="75"/>
      <c r="H1370" s="21"/>
      <c r="I1370" s="21"/>
      <c r="J1370" s="21"/>
      <c r="K1370" s="21"/>
    </row>
    <row r="1371" spans="1:11" s="130" customFormat="1" ht="11.25" hidden="1" customHeight="1" x14ac:dyDescent="0.2">
      <c r="A1371" s="63">
        <v>20</v>
      </c>
      <c r="B1371" s="284">
        <v>20201</v>
      </c>
      <c r="C1371" s="65"/>
      <c r="D1371" s="66" t="s">
        <v>169</v>
      </c>
      <c r="E1371" s="111">
        <v>0</v>
      </c>
      <c r="G1371" s="75"/>
      <c r="H1371" s="21"/>
      <c r="I1371" s="21"/>
      <c r="J1371" s="21"/>
      <c r="K1371" s="21"/>
    </row>
    <row r="1372" spans="1:11" s="130" customFormat="1" ht="11.25" hidden="1" customHeight="1" x14ac:dyDescent="0.2">
      <c r="A1372" s="63">
        <v>20</v>
      </c>
      <c r="B1372" s="284">
        <v>20202</v>
      </c>
      <c r="C1372" s="65"/>
      <c r="D1372" s="66" t="s">
        <v>170</v>
      </c>
      <c r="E1372" s="111">
        <v>0</v>
      </c>
      <c r="G1372" s="75"/>
      <c r="H1372" s="21"/>
      <c r="I1372" s="21"/>
      <c r="J1372" s="21"/>
      <c r="K1372" s="21"/>
    </row>
    <row r="1373" spans="1:11" s="130" customFormat="1" ht="11.25" hidden="1" customHeight="1" x14ac:dyDescent="0.2">
      <c r="A1373" s="63">
        <v>20</v>
      </c>
      <c r="B1373" s="284">
        <v>20203</v>
      </c>
      <c r="C1373" s="65"/>
      <c r="D1373" s="66" t="s">
        <v>171</v>
      </c>
      <c r="E1373" s="111">
        <v>0</v>
      </c>
      <c r="G1373" s="75"/>
      <c r="H1373" s="21"/>
      <c r="I1373" s="21"/>
      <c r="J1373" s="21"/>
      <c r="K1373" s="21"/>
    </row>
    <row r="1374" spans="1:11" s="130" customFormat="1" ht="11.25" hidden="1" customHeight="1" x14ac:dyDescent="0.2">
      <c r="A1374" s="63">
        <v>20</v>
      </c>
      <c r="B1374" s="284">
        <v>20204</v>
      </c>
      <c r="C1374" s="65"/>
      <c r="D1374" s="66" t="s">
        <v>172</v>
      </c>
      <c r="E1374" s="111">
        <v>0</v>
      </c>
      <c r="G1374" s="75"/>
      <c r="H1374" s="21"/>
      <c r="I1374" s="21"/>
      <c r="J1374" s="21"/>
      <c r="K1374" s="21"/>
    </row>
    <row r="1375" spans="1:11" s="130" customFormat="1" ht="11.25" hidden="1" customHeight="1" x14ac:dyDescent="0.2">
      <c r="A1375" s="63">
        <v>21</v>
      </c>
      <c r="B1375" s="284">
        <v>20201</v>
      </c>
      <c r="C1375" s="65"/>
      <c r="D1375" s="66" t="s">
        <v>169</v>
      </c>
      <c r="E1375" s="111">
        <v>0</v>
      </c>
      <c r="G1375" s="75"/>
      <c r="H1375" s="21"/>
      <c r="I1375" s="21"/>
      <c r="J1375" s="21"/>
      <c r="K1375" s="21"/>
    </row>
    <row r="1376" spans="1:11" s="130" customFormat="1" ht="11.25" hidden="1" customHeight="1" x14ac:dyDescent="0.2">
      <c r="A1376" s="63">
        <v>21</v>
      </c>
      <c r="B1376" s="284">
        <v>20202</v>
      </c>
      <c r="C1376" s="65"/>
      <c r="D1376" s="66" t="s">
        <v>170</v>
      </c>
      <c r="E1376" s="111">
        <v>0</v>
      </c>
      <c r="G1376" s="75"/>
      <c r="H1376" s="21"/>
      <c r="I1376" s="21"/>
      <c r="J1376" s="21"/>
      <c r="K1376" s="21"/>
    </row>
    <row r="1377" spans="1:11" s="130" customFormat="1" ht="11.25" hidden="1" customHeight="1" x14ac:dyDescent="0.2">
      <c r="A1377" s="63">
        <v>21</v>
      </c>
      <c r="B1377" s="284">
        <v>20203</v>
      </c>
      <c r="C1377" s="65"/>
      <c r="D1377" s="66" t="s">
        <v>171</v>
      </c>
      <c r="E1377" s="111">
        <v>0</v>
      </c>
      <c r="G1377" s="75"/>
      <c r="H1377" s="21"/>
      <c r="I1377" s="21"/>
      <c r="J1377" s="21"/>
      <c r="K1377" s="21"/>
    </row>
    <row r="1378" spans="1:11" s="130" customFormat="1" ht="11.25" hidden="1" customHeight="1" x14ac:dyDescent="0.2">
      <c r="A1378" s="63">
        <v>21</v>
      </c>
      <c r="B1378" s="284">
        <v>20204</v>
      </c>
      <c r="C1378" s="65"/>
      <c r="D1378" s="66" t="s">
        <v>172</v>
      </c>
      <c r="E1378" s="111">
        <v>0</v>
      </c>
      <c r="G1378" s="75"/>
      <c r="H1378" s="21"/>
      <c r="I1378" s="21"/>
      <c r="J1378" s="21"/>
      <c r="K1378" s="21"/>
    </row>
    <row r="1379" spans="1:11" s="130" customFormat="1" ht="11.25" hidden="1" customHeight="1" x14ac:dyDescent="0.2">
      <c r="A1379" s="63">
        <v>22</v>
      </c>
      <c r="B1379" s="284">
        <v>20201</v>
      </c>
      <c r="C1379" s="65"/>
      <c r="D1379" s="66" t="s">
        <v>169</v>
      </c>
      <c r="E1379" s="111">
        <v>0</v>
      </c>
      <c r="G1379" s="75"/>
      <c r="H1379" s="21"/>
      <c r="I1379" s="21"/>
      <c r="J1379" s="21"/>
      <c r="K1379" s="21"/>
    </row>
    <row r="1380" spans="1:11" s="130" customFormat="1" ht="11.25" hidden="1" customHeight="1" x14ac:dyDescent="0.2">
      <c r="A1380" s="63">
        <v>22</v>
      </c>
      <c r="B1380" s="284">
        <v>20202</v>
      </c>
      <c r="C1380" s="65"/>
      <c r="D1380" s="66" t="s">
        <v>170</v>
      </c>
      <c r="E1380" s="111">
        <v>0</v>
      </c>
      <c r="G1380" s="75"/>
      <c r="H1380" s="21"/>
      <c r="I1380" s="21"/>
      <c r="J1380" s="21"/>
      <c r="K1380" s="21"/>
    </row>
    <row r="1381" spans="1:11" s="130" customFormat="1" ht="11.25" hidden="1" customHeight="1" x14ac:dyDescent="0.2">
      <c r="A1381" s="63">
        <v>22</v>
      </c>
      <c r="B1381" s="284">
        <v>20203</v>
      </c>
      <c r="C1381" s="65"/>
      <c r="D1381" s="66" t="s">
        <v>171</v>
      </c>
      <c r="E1381" s="111">
        <v>0</v>
      </c>
      <c r="G1381" s="75"/>
      <c r="H1381" s="21"/>
      <c r="I1381" s="21"/>
      <c r="J1381" s="21"/>
      <c r="K1381" s="21"/>
    </row>
    <row r="1382" spans="1:11" s="130" customFormat="1" ht="11.25" hidden="1" customHeight="1" x14ac:dyDescent="0.2">
      <c r="A1382" s="63">
        <v>22</v>
      </c>
      <c r="B1382" s="284">
        <v>20204</v>
      </c>
      <c r="C1382" s="65"/>
      <c r="D1382" s="66" t="s">
        <v>172</v>
      </c>
      <c r="E1382" s="111">
        <v>0</v>
      </c>
      <c r="G1382" s="75"/>
      <c r="H1382" s="21"/>
      <c r="I1382" s="21"/>
      <c r="J1382" s="21"/>
      <c r="K1382" s="21"/>
    </row>
    <row r="1383" spans="1:11" s="130" customFormat="1" ht="11.25" hidden="1" customHeight="1" x14ac:dyDescent="0.2">
      <c r="A1383" s="63">
        <v>23</v>
      </c>
      <c r="B1383" s="284">
        <v>20201</v>
      </c>
      <c r="C1383" s="65"/>
      <c r="D1383" s="66" t="s">
        <v>169</v>
      </c>
      <c r="E1383" s="111">
        <v>0</v>
      </c>
      <c r="G1383" s="75"/>
      <c r="H1383" s="21"/>
      <c r="I1383" s="21"/>
      <c r="J1383" s="21"/>
      <c r="K1383" s="21"/>
    </row>
    <row r="1384" spans="1:11" s="130" customFormat="1" ht="11.25" hidden="1" customHeight="1" x14ac:dyDescent="0.2">
      <c r="A1384" s="63">
        <v>23</v>
      </c>
      <c r="B1384" s="284">
        <v>20202</v>
      </c>
      <c r="C1384" s="65"/>
      <c r="D1384" s="66" t="s">
        <v>170</v>
      </c>
      <c r="E1384" s="111">
        <v>0</v>
      </c>
      <c r="G1384" s="75"/>
      <c r="H1384" s="21"/>
      <c r="I1384" s="21"/>
      <c r="J1384" s="21"/>
      <c r="K1384" s="21"/>
    </row>
    <row r="1385" spans="1:11" s="130" customFormat="1" ht="11.25" hidden="1" customHeight="1" x14ac:dyDescent="0.2">
      <c r="A1385" s="63">
        <v>23</v>
      </c>
      <c r="B1385" s="284">
        <v>20203</v>
      </c>
      <c r="C1385" s="65"/>
      <c r="D1385" s="66" t="s">
        <v>171</v>
      </c>
      <c r="E1385" s="111">
        <v>0</v>
      </c>
      <c r="G1385" s="75"/>
      <c r="H1385" s="21"/>
      <c r="I1385" s="21"/>
      <c r="J1385" s="21"/>
      <c r="K1385" s="21"/>
    </row>
    <row r="1386" spans="1:11" s="130" customFormat="1" ht="11.25" hidden="1" customHeight="1" x14ac:dyDescent="0.2">
      <c r="A1386" s="63">
        <v>23</v>
      </c>
      <c r="B1386" s="284">
        <v>20204</v>
      </c>
      <c r="C1386" s="65"/>
      <c r="D1386" s="66" t="s">
        <v>172</v>
      </c>
      <c r="E1386" s="111">
        <v>0</v>
      </c>
      <c r="G1386" s="75"/>
      <c r="H1386" s="21"/>
      <c r="I1386" s="21"/>
      <c r="J1386" s="21"/>
      <c r="K1386" s="21"/>
    </row>
    <row r="1387" spans="1:11" s="130" customFormat="1" ht="11.25" hidden="1" customHeight="1" x14ac:dyDescent="0.2">
      <c r="A1387" s="63">
        <v>24</v>
      </c>
      <c r="B1387" s="284">
        <v>20201</v>
      </c>
      <c r="C1387" s="65"/>
      <c r="D1387" s="66" t="s">
        <v>169</v>
      </c>
      <c r="E1387" s="111">
        <v>0</v>
      </c>
      <c r="G1387" s="75"/>
      <c r="H1387" s="21"/>
      <c r="I1387" s="21"/>
      <c r="J1387" s="21"/>
      <c r="K1387" s="21"/>
    </row>
    <row r="1388" spans="1:11" s="130" customFormat="1" ht="11.25" hidden="1" customHeight="1" x14ac:dyDescent="0.2">
      <c r="A1388" s="63">
        <v>24</v>
      </c>
      <c r="B1388" s="284">
        <v>20202</v>
      </c>
      <c r="C1388" s="65"/>
      <c r="D1388" s="66" t="s">
        <v>170</v>
      </c>
      <c r="E1388" s="111">
        <v>0</v>
      </c>
      <c r="G1388" s="75"/>
      <c r="H1388" s="21"/>
      <c r="I1388" s="21"/>
      <c r="J1388" s="21"/>
      <c r="K1388" s="21"/>
    </row>
    <row r="1389" spans="1:11" s="130" customFormat="1" ht="11.25" hidden="1" customHeight="1" x14ac:dyDescent="0.2">
      <c r="A1389" s="63">
        <v>24</v>
      </c>
      <c r="B1389" s="284">
        <v>20203</v>
      </c>
      <c r="C1389" s="65"/>
      <c r="D1389" s="66" t="s">
        <v>171</v>
      </c>
      <c r="E1389" s="111">
        <v>0</v>
      </c>
      <c r="G1389" s="75"/>
      <c r="H1389" s="21"/>
      <c r="I1389" s="21"/>
      <c r="J1389" s="21"/>
      <c r="K1389" s="21"/>
    </row>
    <row r="1390" spans="1:11" s="130" customFormat="1" ht="11.25" hidden="1" customHeight="1" x14ac:dyDescent="0.2">
      <c r="A1390" s="63">
        <v>24</v>
      </c>
      <c r="B1390" s="284">
        <v>20204</v>
      </c>
      <c r="C1390" s="65"/>
      <c r="D1390" s="66" t="s">
        <v>172</v>
      </c>
      <c r="E1390" s="111">
        <v>0</v>
      </c>
      <c r="G1390" s="75"/>
      <c r="H1390" s="21"/>
      <c r="I1390" s="21"/>
      <c r="J1390" s="21"/>
      <c r="K1390" s="21"/>
    </row>
    <row r="1391" spans="1:11" s="130" customFormat="1" ht="11.25" hidden="1" customHeight="1" x14ac:dyDescent="0.2">
      <c r="A1391" s="63">
        <v>43</v>
      </c>
      <c r="B1391" s="284">
        <v>20201</v>
      </c>
      <c r="C1391" s="65"/>
      <c r="D1391" s="66" t="s">
        <v>169</v>
      </c>
      <c r="E1391" s="111">
        <v>0</v>
      </c>
      <c r="G1391" s="75"/>
      <c r="H1391" s="21"/>
      <c r="I1391" s="21"/>
      <c r="J1391" s="21"/>
      <c r="K1391" s="21"/>
    </row>
    <row r="1392" spans="1:11" s="130" customFormat="1" ht="11.25" hidden="1" customHeight="1" x14ac:dyDescent="0.2">
      <c r="A1392" s="63">
        <v>43</v>
      </c>
      <c r="B1392" s="284">
        <v>20202</v>
      </c>
      <c r="C1392" s="65"/>
      <c r="D1392" s="66" t="s">
        <v>170</v>
      </c>
      <c r="E1392" s="111">
        <v>0</v>
      </c>
      <c r="G1392" s="75"/>
      <c r="H1392" s="21"/>
      <c r="I1392" s="21"/>
      <c r="J1392" s="21"/>
      <c r="K1392" s="21"/>
    </row>
    <row r="1393" spans="1:11" s="130" customFormat="1" ht="11.25" hidden="1" customHeight="1" x14ac:dyDescent="0.2">
      <c r="A1393" s="63">
        <v>43</v>
      </c>
      <c r="B1393" s="284">
        <v>20203</v>
      </c>
      <c r="C1393" s="65"/>
      <c r="D1393" s="66" t="s">
        <v>171</v>
      </c>
      <c r="E1393" s="111">
        <v>0</v>
      </c>
      <c r="G1393" s="75"/>
      <c r="H1393" s="21"/>
      <c r="I1393" s="21"/>
      <c r="J1393" s="21"/>
      <c r="K1393" s="21"/>
    </row>
    <row r="1394" spans="1:11" s="130" customFormat="1" ht="11.25" hidden="1" customHeight="1" x14ac:dyDescent="0.2">
      <c r="A1394" s="63">
        <v>43</v>
      </c>
      <c r="B1394" s="284">
        <v>20204</v>
      </c>
      <c r="C1394" s="65"/>
      <c r="D1394" s="66" t="s">
        <v>172</v>
      </c>
      <c r="E1394" s="111">
        <v>0</v>
      </c>
      <c r="G1394" s="75"/>
      <c r="H1394" s="21"/>
      <c r="I1394" s="21"/>
      <c r="J1394" s="21"/>
      <c r="K1394" s="21"/>
    </row>
    <row r="1395" spans="1:11" s="130" customFormat="1" ht="11.25" hidden="1" customHeight="1" x14ac:dyDescent="0.2">
      <c r="A1395" s="63">
        <v>44</v>
      </c>
      <c r="B1395" s="284">
        <v>20201</v>
      </c>
      <c r="C1395" s="65"/>
      <c r="D1395" s="66" t="s">
        <v>169</v>
      </c>
      <c r="E1395" s="111">
        <v>0</v>
      </c>
      <c r="G1395" s="75"/>
      <c r="H1395" s="21"/>
      <c r="I1395" s="21"/>
      <c r="J1395" s="21"/>
      <c r="K1395" s="21"/>
    </row>
    <row r="1396" spans="1:11" s="130" customFormat="1" ht="11.25" hidden="1" customHeight="1" x14ac:dyDescent="0.2">
      <c r="A1396" s="63">
        <v>44</v>
      </c>
      <c r="B1396" s="284">
        <v>20202</v>
      </c>
      <c r="C1396" s="65"/>
      <c r="D1396" s="66" t="s">
        <v>170</v>
      </c>
      <c r="E1396" s="111">
        <v>0</v>
      </c>
      <c r="G1396" s="75"/>
      <c r="H1396" s="21"/>
      <c r="I1396" s="21"/>
      <c r="J1396" s="21"/>
      <c r="K1396" s="21"/>
    </row>
    <row r="1397" spans="1:11" s="130" customFormat="1" ht="11.25" hidden="1" customHeight="1" x14ac:dyDescent="0.2">
      <c r="A1397" s="63">
        <v>44</v>
      </c>
      <c r="B1397" s="284">
        <v>20203</v>
      </c>
      <c r="C1397" s="65"/>
      <c r="D1397" s="66" t="s">
        <v>171</v>
      </c>
      <c r="E1397" s="111">
        <v>0</v>
      </c>
      <c r="G1397" s="75"/>
      <c r="H1397" s="21"/>
      <c r="I1397" s="21"/>
      <c r="J1397" s="21"/>
      <c r="K1397" s="21"/>
    </row>
    <row r="1398" spans="1:11" s="130" customFormat="1" ht="11.25" hidden="1" customHeight="1" x14ac:dyDescent="0.2">
      <c r="A1398" s="63">
        <v>44</v>
      </c>
      <c r="B1398" s="284">
        <v>20204</v>
      </c>
      <c r="C1398" s="65"/>
      <c r="D1398" s="66" t="s">
        <v>172</v>
      </c>
      <c r="E1398" s="111">
        <v>0</v>
      </c>
      <c r="G1398" s="75"/>
      <c r="H1398" s="21"/>
      <c r="I1398" s="21"/>
      <c r="J1398" s="21"/>
      <c r="K1398" s="21"/>
    </row>
    <row r="1399" spans="1:11" s="130" customFormat="1" ht="11.25" hidden="1" customHeight="1" x14ac:dyDescent="0.2">
      <c r="A1399" s="63">
        <v>45</v>
      </c>
      <c r="B1399" s="284">
        <v>20201</v>
      </c>
      <c r="C1399" s="65"/>
      <c r="D1399" s="66" t="s">
        <v>169</v>
      </c>
      <c r="E1399" s="111">
        <v>0</v>
      </c>
      <c r="G1399" s="75"/>
      <c r="H1399" s="21"/>
      <c r="I1399" s="21"/>
      <c r="J1399" s="21"/>
      <c r="K1399" s="21"/>
    </row>
    <row r="1400" spans="1:11" s="130" customFormat="1" ht="11.25" hidden="1" customHeight="1" x14ac:dyDescent="0.2">
      <c r="A1400" s="63">
        <v>45</v>
      </c>
      <c r="B1400" s="284">
        <v>20202</v>
      </c>
      <c r="C1400" s="65"/>
      <c r="D1400" s="66" t="s">
        <v>170</v>
      </c>
      <c r="E1400" s="111">
        <v>0</v>
      </c>
      <c r="G1400" s="75"/>
      <c r="H1400" s="21"/>
      <c r="I1400" s="21"/>
      <c r="J1400" s="21"/>
      <c r="K1400" s="21"/>
    </row>
    <row r="1401" spans="1:11" s="130" customFormat="1" ht="11.25" hidden="1" customHeight="1" x14ac:dyDescent="0.2">
      <c r="A1401" s="63">
        <v>45</v>
      </c>
      <c r="B1401" s="284">
        <v>20203</v>
      </c>
      <c r="C1401" s="65"/>
      <c r="D1401" s="66" t="s">
        <v>171</v>
      </c>
      <c r="E1401" s="111">
        <v>0</v>
      </c>
      <c r="G1401" s="75"/>
      <c r="H1401" s="21"/>
      <c r="I1401" s="21"/>
      <c r="J1401" s="21"/>
      <c r="K1401" s="21"/>
    </row>
    <row r="1402" spans="1:11" s="130" customFormat="1" ht="11.25" hidden="1" customHeight="1" x14ac:dyDescent="0.2">
      <c r="A1402" s="63">
        <v>45</v>
      </c>
      <c r="B1402" s="284">
        <v>20204</v>
      </c>
      <c r="C1402" s="65"/>
      <c r="D1402" s="66" t="s">
        <v>172</v>
      </c>
      <c r="E1402" s="111">
        <v>0</v>
      </c>
      <c r="G1402" s="75"/>
      <c r="H1402" s="21"/>
      <c r="I1402" s="21"/>
      <c r="J1402" s="21"/>
      <c r="K1402" s="21"/>
    </row>
    <row r="1403" spans="1:11" s="130" customFormat="1" ht="11.25" hidden="1" customHeight="1" x14ac:dyDescent="0.2">
      <c r="A1403" s="63">
        <v>46</v>
      </c>
      <c r="B1403" s="284">
        <v>20201</v>
      </c>
      <c r="C1403" s="65"/>
      <c r="D1403" s="66" t="s">
        <v>169</v>
      </c>
      <c r="E1403" s="111">
        <v>0</v>
      </c>
      <c r="G1403" s="75"/>
      <c r="H1403" s="21"/>
      <c r="I1403" s="21"/>
      <c r="J1403" s="21"/>
      <c r="K1403" s="21"/>
    </row>
    <row r="1404" spans="1:11" s="130" customFormat="1" ht="11.25" hidden="1" customHeight="1" x14ac:dyDescent="0.2">
      <c r="A1404" s="63">
        <v>46</v>
      </c>
      <c r="B1404" s="284">
        <v>20202</v>
      </c>
      <c r="C1404" s="65"/>
      <c r="D1404" s="66" t="s">
        <v>170</v>
      </c>
      <c r="E1404" s="111">
        <v>0</v>
      </c>
      <c r="G1404" s="75"/>
      <c r="H1404" s="21"/>
      <c r="I1404" s="21"/>
      <c r="J1404" s="21"/>
      <c r="K1404" s="21"/>
    </row>
    <row r="1405" spans="1:11" s="130" customFormat="1" ht="11.25" hidden="1" customHeight="1" x14ac:dyDescent="0.2">
      <c r="A1405" s="63">
        <v>46</v>
      </c>
      <c r="B1405" s="284">
        <v>20203</v>
      </c>
      <c r="C1405" s="65"/>
      <c r="D1405" s="66" t="s">
        <v>171</v>
      </c>
      <c r="E1405" s="111">
        <v>0</v>
      </c>
      <c r="G1405" s="75"/>
      <c r="H1405" s="21"/>
      <c r="I1405" s="21"/>
      <c r="J1405" s="21"/>
      <c r="K1405" s="21"/>
    </row>
    <row r="1406" spans="1:11" s="130" customFormat="1" ht="11.25" hidden="1" customHeight="1" x14ac:dyDescent="0.2">
      <c r="A1406" s="63">
        <v>46</v>
      </c>
      <c r="B1406" s="284">
        <v>20204</v>
      </c>
      <c r="C1406" s="65"/>
      <c r="D1406" s="66" t="s">
        <v>172</v>
      </c>
      <c r="E1406" s="111">
        <v>0</v>
      </c>
      <c r="G1406" s="75"/>
      <c r="H1406" s="21"/>
      <c r="I1406" s="21"/>
      <c r="J1406" s="21"/>
      <c r="K1406" s="21"/>
    </row>
    <row r="1407" spans="1:11" s="130" customFormat="1" ht="11.25" hidden="1" customHeight="1" x14ac:dyDescent="0.2">
      <c r="A1407" s="63">
        <v>31</v>
      </c>
      <c r="B1407" s="284">
        <v>20201</v>
      </c>
      <c r="C1407" s="65"/>
      <c r="D1407" s="66" t="s">
        <v>169</v>
      </c>
      <c r="E1407" s="111">
        <v>0</v>
      </c>
      <c r="G1407" s="75"/>
      <c r="H1407" s="21"/>
      <c r="I1407" s="21"/>
      <c r="J1407" s="21"/>
      <c r="K1407" s="21"/>
    </row>
    <row r="1408" spans="1:11" s="130" customFormat="1" ht="11.25" hidden="1" customHeight="1" x14ac:dyDescent="0.2">
      <c r="A1408" s="63">
        <v>31</v>
      </c>
      <c r="B1408" s="284">
        <v>20202</v>
      </c>
      <c r="C1408" s="65"/>
      <c r="D1408" s="66" t="s">
        <v>170</v>
      </c>
      <c r="E1408" s="111">
        <v>0</v>
      </c>
      <c r="G1408" s="75"/>
      <c r="H1408" s="21"/>
      <c r="I1408" s="21"/>
      <c r="J1408" s="21"/>
      <c r="K1408" s="21"/>
    </row>
    <row r="1409" spans="1:11" s="130" customFormat="1" ht="11.25" hidden="1" customHeight="1" x14ac:dyDescent="0.2">
      <c r="A1409" s="63">
        <v>31</v>
      </c>
      <c r="B1409" s="284">
        <v>20203</v>
      </c>
      <c r="C1409" s="65"/>
      <c r="D1409" s="66" t="s">
        <v>171</v>
      </c>
      <c r="E1409" s="111">
        <v>0</v>
      </c>
      <c r="G1409" s="75"/>
      <c r="H1409" s="21"/>
      <c r="I1409" s="21"/>
      <c r="J1409" s="21"/>
      <c r="K1409" s="21"/>
    </row>
    <row r="1410" spans="1:11" s="130" customFormat="1" ht="11.25" hidden="1" customHeight="1" x14ac:dyDescent="0.2">
      <c r="A1410" s="63">
        <v>31</v>
      </c>
      <c r="B1410" s="284">
        <v>20204</v>
      </c>
      <c r="C1410" s="65"/>
      <c r="D1410" s="66" t="s">
        <v>172</v>
      </c>
      <c r="E1410" s="111">
        <v>0</v>
      </c>
      <c r="G1410" s="75"/>
      <c r="H1410" s="21"/>
      <c r="I1410" s="21"/>
      <c r="J1410" s="21"/>
      <c r="K1410" s="21"/>
    </row>
    <row r="1411" spans="1:11" s="130" customFormat="1" ht="11.25" hidden="1" customHeight="1" x14ac:dyDescent="0.2">
      <c r="A1411" s="63">
        <v>36</v>
      </c>
      <c r="B1411" s="284">
        <v>20201</v>
      </c>
      <c r="C1411" s="65"/>
      <c r="D1411" s="66" t="s">
        <v>169</v>
      </c>
      <c r="E1411" s="111">
        <v>0</v>
      </c>
      <c r="G1411" s="75"/>
      <c r="H1411" s="21"/>
      <c r="I1411" s="21"/>
      <c r="J1411" s="21"/>
      <c r="K1411" s="21"/>
    </row>
    <row r="1412" spans="1:11" s="130" customFormat="1" ht="11.25" hidden="1" customHeight="1" x14ac:dyDescent="0.2">
      <c r="A1412" s="63">
        <v>36</v>
      </c>
      <c r="B1412" s="284">
        <v>20202</v>
      </c>
      <c r="C1412" s="65"/>
      <c r="D1412" s="66" t="s">
        <v>170</v>
      </c>
      <c r="E1412" s="111">
        <v>0</v>
      </c>
      <c r="G1412" s="75"/>
      <c r="H1412" s="21"/>
      <c r="I1412" s="21"/>
      <c r="J1412" s="21"/>
      <c r="K1412" s="21"/>
    </row>
    <row r="1413" spans="1:11" s="130" customFormat="1" ht="11.25" hidden="1" customHeight="1" x14ac:dyDescent="0.2">
      <c r="A1413" s="63">
        <v>36</v>
      </c>
      <c r="B1413" s="284">
        <v>20203</v>
      </c>
      <c r="C1413" s="65"/>
      <c r="D1413" s="66" t="s">
        <v>171</v>
      </c>
      <c r="E1413" s="111">
        <v>0</v>
      </c>
      <c r="G1413" s="75"/>
      <c r="H1413" s="21"/>
      <c r="I1413" s="21"/>
      <c r="J1413" s="21"/>
      <c r="K1413" s="21"/>
    </row>
    <row r="1414" spans="1:11" s="130" customFormat="1" ht="11.25" hidden="1" customHeight="1" x14ac:dyDescent="0.2">
      <c r="A1414" s="63">
        <v>36</v>
      </c>
      <c r="B1414" s="284">
        <v>20204</v>
      </c>
      <c r="C1414" s="65"/>
      <c r="D1414" s="66" t="s">
        <v>172</v>
      </c>
      <c r="E1414" s="111">
        <v>0</v>
      </c>
      <c r="G1414" s="75"/>
      <c r="H1414" s="21"/>
      <c r="I1414" s="21"/>
      <c r="J1414" s="21"/>
      <c r="K1414" s="21"/>
    </row>
    <row r="1415" spans="1:11" s="130" customFormat="1" ht="11.25" hidden="1" customHeight="1" x14ac:dyDescent="0.2">
      <c r="A1415" s="63">
        <v>42</v>
      </c>
      <c r="B1415" s="284">
        <v>20201</v>
      </c>
      <c r="C1415" s="65"/>
      <c r="D1415" s="66" t="s">
        <v>169</v>
      </c>
      <c r="E1415" s="111">
        <v>0</v>
      </c>
      <c r="G1415" s="75"/>
      <c r="H1415" s="21"/>
      <c r="I1415" s="21"/>
      <c r="J1415" s="21"/>
      <c r="K1415" s="21"/>
    </row>
    <row r="1416" spans="1:11" s="130" customFormat="1" ht="11.25" hidden="1" customHeight="1" x14ac:dyDescent="0.2">
      <c r="A1416" s="63">
        <v>42</v>
      </c>
      <c r="B1416" s="284">
        <v>20202</v>
      </c>
      <c r="C1416" s="65"/>
      <c r="D1416" s="66" t="s">
        <v>170</v>
      </c>
      <c r="E1416" s="111">
        <v>0</v>
      </c>
      <c r="G1416" s="75"/>
      <c r="H1416" s="21"/>
      <c r="I1416" s="21"/>
      <c r="J1416" s="21"/>
      <c r="K1416" s="21"/>
    </row>
    <row r="1417" spans="1:11" s="130" customFormat="1" ht="11.25" hidden="1" customHeight="1" x14ac:dyDescent="0.2">
      <c r="A1417" s="63">
        <v>42</v>
      </c>
      <c r="B1417" s="284">
        <v>20203</v>
      </c>
      <c r="C1417" s="65"/>
      <c r="D1417" s="66" t="s">
        <v>171</v>
      </c>
      <c r="E1417" s="111">
        <v>0</v>
      </c>
      <c r="G1417" s="75"/>
      <c r="H1417" s="21"/>
      <c r="I1417" s="21"/>
      <c r="J1417" s="21"/>
      <c r="K1417" s="21"/>
    </row>
    <row r="1418" spans="1:11" s="130" customFormat="1" ht="11.25" hidden="1" customHeight="1" x14ac:dyDescent="0.2">
      <c r="A1418" s="63">
        <v>42</v>
      </c>
      <c r="B1418" s="284">
        <v>20204</v>
      </c>
      <c r="C1418" s="65"/>
      <c r="D1418" s="66" t="s">
        <v>172</v>
      </c>
      <c r="E1418" s="111">
        <v>0</v>
      </c>
      <c r="G1418" s="75"/>
      <c r="H1418" s="21"/>
      <c r="I1418" s="21"/>
      <c r="J1418" s="21"/>
      <c r="K1418" s="21"/>
    </row>
    <row r="1419" spans="1:11" s="130" customFormat="1" ht="12" customHeight="1" x14ac:dyDescent="0.2">
      <c r="A1419" s="63"/>
      <c r="B1419" s="284" t="s">
        <v>106</v>
      </c>
      <c r="C1419" s="65"/>
      <c r="D1419" s="66"/>
      <c r="E1419" s="112" t="s">
        <v>423</v>
      </c>
      <c r="G1419" s="75"/>
      <c r="H1419" s="21"/>
      <c r="I1419" s="21"/>
      <c r="J1419" s="21"/>
      <c r="K1419" s="21"/>
    </row>
    <row r="1420" spans="1:11" s="130" customFormat="1" ht="12" customHeight="1" x14ac:dyDescent="0.2">
      <c r="A1420" s="565" t="s">
        <v>249</v>
      </c>
      <c r="B1420" s="567"/>
      <c r="C1420" s="60"/>
      <c r="D1420" s="61" t="s">
        <v>39</v>
      </c>
      <c r="E1420" s="110">
        <f>SUM(E1421:E1625)</f>
        <v>15000000</v>
      </c>
      <c r="G1420" s="75"/>
      <c r="H1420" s="21"/>
      <c r="I1420" s="21"/>
      <c r="J1420" s="21"/>
      <c r="K1420" s="21"/>
    </row>
    <row r="1421" spans="1:11" s="130" customFormat="1" ht="11.25" hidden="1" customHeight="1" x14ac:dyDescent="0.2">
      <c r="A1421" s="63">
        <v>17</v>
      </c>
      <c r="B1421" s="38">
        <v>20301</v>
      </c>
      <c r="C1421" s="70"/>
      <c r="D1421" s="39" t="s">
        <v>173</v>
      </c>
      <c r="E1421" s="113">
        <v>0</v>
      </c>
      <c r="G1421" s="75"/>
      <c r="H1421" s="21"/>
      <c r="I1421" s="21"/>
      <c r="J1421" s="21"/>
      <c r="K1421" s="21"/>
    </row>
    <row r="1422" spans="1:11" s="130" customFormat="1" ht="11.25" hidden="1" customHeight="1" x14ac:dyDescent="0.2">
      <c r="A1422" s="63">
        <v>17</v>
      </c>
      <c r="B1422" s="38">
        <v>20302</v>
      </c>
      <c r="C1422" s="70"/>
      <c r="D1422" s="39" t="s">
        <v>98</v>
      </c>
      <c r="E1422" s="113">
        <v>0</v>
      </c>
      <c r="G1422" s="75"/>
      <c r="H1422" s="21"/>
      <c r="I1422" s="21"/>
      <c r="J1422" s="21"/>
      <c r="K1422" s="21"/>
    </row>
    <row r="1423" spans="1:11" s="130" customFormat="1" ht="11.25" hidden="1" customHeight="1" x14ac:dyDescent="0.2">
      <c r="A1423" s="63">
        <v>17</v>
      </c>
      <c r="B1423" s="38">
        <v>20303</v>
      </c>
      <c r="C1423" s="70"/>
      <c r="D1423" s="39" t="s">
        <v>99</v>
      </c>
      <c r="E1423" s="113">
        <v>0</v>
      </c>
      <c r="G1423" s="75"/>
      <c r="H1423" s="21"/>
      <c r="I1423" s="21"/>
      <c r="J1423" s="21"/>
      <c r="K1423" s="21"/>
    </row>
    <row r="1424" spans="1:11" s="130" customFormat="1" ht="11.25" hidden="1" customHeight="1" x14ac:dyDescent="0.2">
      <c r="A1424" s="63">
        <v>17</v>
      </c>
      <c r="B1424" s="38">
        <v>20304</v>
      </c>
      <c r="C1424" s="70"/>
      <c r="D1424" s="39" t="s">
        <v>100</v>
      </c>
      <c r="E1424" s="113">
        <v>0</v>
      </c>
      <c r="G1424" s="75"/>
      <c r="H1424" s="21"/>
      <c r="I1424" s="21"/>
      <c r="J1424" s="21"/>
      <c r="K1424" s="21"/>
    </row>
    <row r="1425" spans="1:11" s="130" customFormat="1" ht="11.25" hidden="1" customHeight="1" x14ac:dyDescent="0.2">
      <c r="A1425" s="63">
        <v>17</v>
      </c>
      <c r="B1425" s="38">
        <v>20305</v>
      </c>
      <c r="C1425" s="70"/>
      <c r="D1425" s="39" t="s">
        <v>101</v>
      </c>
      <c r="E1425" s="113">
        <v>0</v>
      </c>
      <c r="G1425" s="75"/>
      <c r="H1425" s="21"/>
      <c r="I1425" s="21"/>
      <c r="J1425" s="21"/>
      <c r="K1425" s="21"/>
    </row>
    <row r="1426" spans="1:11" s="130" customFormat="1" ht="11.25" hidden="1" customHeight="1" x14ac:dyDescent="0.2">
      <c r="A1426" s="63">
        <v>17</v>
      </c>
      <c r="B1426" s="38">
        <v>20306</v>
      </c>
      <c r="C1426" s="70"/>
      <c r="D1426" s="39" t="s">
        <v>102</v>
      </c>
      <c r="E1426" s="113">
        <v>0</v>
      </c>
      <c r="G1426" s="75"/>
      <c r="H1426" s="21"/>
      <c r="I1426" s="21"/>
      <c r="J1426" s="21"/>
      <c r="K1426" s="21"/>
    </row>
    <row r="1427" spans="1:11" s="130" customFormat="1" ht="11.25" hidden="1" customHeight="1" x14ac:dyDescent="0.2">
      <c r="A1427" s="63">
        <v>17</v>
      </c>
      <c r="B1427" s="38">
        <v>20399</v>
      </c>
      <c r="C1427" s="70"/>
      <c r="D1427" s="39" t="s">
        <v>103</v>
      </c>
      <c r="E1427" s="113">
        <v>0</v>
      </c>
      <c r="G1427" s="75"/>
      <c r="H1427" s="21"/>
      <c r="I1427" s="21"/>
      <c r="J1427" s="21"/>
      <c r="K1427" s="21"/>
    </row>
    <row r="1428" spans="1:11" s="130" customFormat="1" ht="11.25" hidden="1" customHeight="1" x14ac:dyDescent="0.2">
      <c r="A1428" s="63">
        <v>18</v>
      </c>
      <c r="B1428" s="284">
        <v>20301</v>
      </c>
      <c r="C1428" s="65"/>
      <c r="D1428" s="66" t="s">
        <v>173</v>
      </c>
      <c r="E1428" s="113">
        <v>0</v>
      </c>
      <c r="G1428" s="75"/>
      <c r="H1428" s="21"/>
      <c r="I1428" s="21"/>
      <c r="J1428" s="21"/>
      <c r="K1428" s="21"/>
    </row>
    <row r="1429" spans="1:11" s="130" customFormat="1" ht="11.25" hidden="1" customHeight="1" x14ac:dyDescent="0.2">
      <c r="A1429" s="63">
        <v>18</v>
      </c>
      <c r="B1429" s="284">
        <v>20302</v>
      </c>
      <c r="C1429" s="65"/>
      <c r="D1429" s="66" t="s">
        <v>98</v>
      </c>
      <c r="E1429" s="113">
        <v>0</v>
      </c>
      <c r="G1429" s="75"/>
      <c r="H1429" s="21"/>
      <c r="I1429" s="21"/>
      <c r="J1429" s="21"/>
      <c r="K1429" s="21"/>
    </row>
    <row r="1430" spans="1:11" s="130" customFormat="1" ht="11.25" hidden="1" customHeight="1" x14ac:dyDescent="0.2">
      <c r="A1430" s="63">
        <v>18</v>
      </c>
      <c r="B1430" s="284">
        <v>20303</v>
      </c>
      <c r="C1430" s="65"/>
      <c r="D1430" s="66" t="s">
        <v>99</v>
      </c>
      <c r="E1430" s="113">
        <v>0</v>
      </c>
      <c r="G1430" s="75"/>
      <c r="H1430" s="21"/>
      <c r="I1430" s="21"/>
      <c r="J1430" s="21"/>
      <c r="K1430" s="21"/>
    </row>
    <row r="1431" spans="1:11" s="130" customFormat="1" ht="11.25" hidden="1" customHeight="1" x14ac:dyDescent="0.2">
      <c r="A1431" s="63">
        <v>18</v>
      </c>
      <c r="B1431" s="284">
        <v>20304</v>
      </c>
      <c r="C1431" s="65"/>
      <c r="D1431" s="66" t="s">
        <v>100</v>
      </c>
      <c r="E1431" s="113">
        <v>0</v>
      </c>
      <c r="G1431" s="75"/>
      <c r="H1431" s="21"/>
      <c r="I1431" s="21"/>
      <c r="J1431" s="21"/>
      <c r="K1431" s="21"/>
    </row>
    <row r="1432" spans="1:11" s="130" customFormat="1" ht="11.25" hidden="1" customHeight="1" x14ac:dyDescent="0.2">
      <c r="A1432" s="63">
        <v>18</v>
      </c>
      <c r="B1432" s="284">
        <v>20305</v>
      </c>
      <c r="C1432" s="65"/>
      <c r="D1432" s="66" t="s">
        <v>101</v>
      </c>
      <c r="E1432" s="113">
        <v>0</v>
      </c>
      <c r="G1432" s="75"/>
      <c r="H1432" s="21"/>
      <c r="I1432" s="21"/>
      <c r="J1432" s="21"/>
      <c r="K1432" s="21"/>
    </row>
    <row r="1433" spans="1:11" s="130" customFormat="1" ht="11.25" hidden="1" customHeight="1" x14ac:dyDescent="0.2">
      <c r="A1433" s="63">
        <v>18</v>
      </c>
      <c r="B1433" s="284">
        <v>20306</v>
      </c>
      <c r="C1433" s="65"/>
      <c r="D1433" s="66" t="s">
        <v>102</v>
      </c>
      <c r="E1433" s="113">
        <v>0</v>
      </c>
      <c r="G1433" s="75"/>
      <c r="H1433" s="21"/>
      <c r="I1433" s="21"/>
      <c r="J1433" s="21"/>
      <c r="K1433" s="21"/>
    </row>
    <row r="1434" spans="1:11" s="130" customFormat="1" ht="11.25" hidden="1" customHeight="1" x14ac:dyDescent="0.2">
      <c r="A1434" s="63">
        <v>18</v>
      </c>
      <c r="B1434" s="284">
        <v>20399</v>
      </c>
      <c r="C1434" s="65"/>
      <c r="D1434" s="66" t="s">
        <v>103</v>
      </c>
      <c r="E1434" s="113">
        <v>0</v>
      </c>
      <c r="G1434" s="75"/>
      <c r="H1434" s="21"/>
      <c r="I1434" s="21"/>
      <c r="J1434" s="21"/>
      <c r="K1434" s="21"/>
    </row>
    <row r="1435" spans="1:11" s="130" customFormat="1" ht="11.25" customHeight="1" x14ac:dyDescent="0.2">
      <c r="A1435" s="63"/>
      <c r="B1435" s="284">
        <v>20301</v>
      </c>
      <c r="C1435" s="65"/>
      <c r="D1435" s="66" t="s">
        <v>173</v>
      </c>
      <c r="E1435" s="152">
        <f>'Gastos 630'!F215+'Gastos 630'!F222</f>
        <v>3000000</v>
      </c>
      <c r="G1435" s="75"/>
      <c r="H1435" s="21"/>
      <c r="I1435" s="21"/>
      <c r="J1435" s="21"/>
      <c r="K1435" s="21"/>
    </row>
    <row r="1436" spans="1:11" s="130" customFormat="1" ht="11.25" customHeight="1" x14ac:dyDescent="0.2">
      <c r="A1436" s="63"/>
      <c r="B1436" s="284">
        <v>20302</v>
      </c>
      <c r="C1436" s="65"/>
      <c r="D1436" s="66" t="s">
        <v>98</v>
      </c>
      <c r="E1436" s="152">
        <f>'Gastos 630'!F216+'Gastos 630'!F223</f>
        <v>1000000</v>
      </c>
      <c r="G1436" s="75"/>
      <c r="H1436" s="21"/>
      <c r="I1436" s="21"/>
      <c r="J1436" s="21"/>
      <c r="K1436" s="21"/>
    </row>
    <row r="1437" spans="1:11" s="130" customFormat="1" ht="11.25" customHeight="1" x14ac:dyDescent="0.2">
      <c r="A1437" s="63"/>
      <c r="B1437" s="284">
        <v>20303</v>
      </c>
      <c r="C1437" s="65"/>
      <c r="D1437" s="66" t="s">
        <v>99</v>
      </c>
      <c r="E1437" s="152">
        <f>'Gastos 630'!F224+'Gastos 630'!F217</f>
        <v>1000000</v>
      </c>
      <c r="G1437" s="75"/>
      <c r="H1437" s="21"/>
      <c r="I1437" s="21"/>
      <c r="J1437" s="21"/>
      <c r="K1437" s="21"/>
    </row>
    <row r="1438" spans="1:11" s="130" customFormat="1" ht="11.25" customHeight="1" x14ac:dyDescent="0.2">
      <c r="A1438" s="63"/>
      <c r="B1438" s="284">
        <v>20304</v>
      </c>
      <c r="C1438" s="65"/>
      <c r="D1438" s="66" t="s">
        <v>100</v>
      </c>
      <c r="E1438" s="152">
        <f>'Gastos 630'!F218+'Gastos 630'!F225</f>
        <v>5000000</v>
      </c>
      <c r="G1438" s="75"/>
      <c r="H1438" s="21"/>
      <c r="I1438" s="21"/>
      <c r="J1438" s="21"/>
      <c r="K1438" s="21"/>
    </row>
    <row r="1439" spans="1:11" s="130" customFormat="1" ht="11.25" customHeight="1" x14ac:dyDescent="0.2">
      <c r="A1439" s="63"/>
      <c r="B1439" s="284">
        <v>20305</v>
      </c>
      <c r="C1439" s="65"/>
      <c r="D1439" s="66" t="s">
        <v>101</v>
      </c>
      <c r="E1439" s="152">
        <f>'Gastos 630'!F219+'Gastos 630'!F226</f>
        <v>1000000</v>
      </c>
      <c r="G1439" s="75"/>
      <c r="H1439" s="21"/>
      <c r="I1439" s="21"/>
      <c r="J1439" s="21"/>
      <c r="K1439" s="21"/>
    </row>
    <row r="1440" spans="1:11" s="130" customFormat="1" ht="11.25" customHeight="1" x14ac:dyDescent="0.2">
      <c r="A1440" s="63"/>
      <c r="B1440" s="284">
        <v>20306</v>
      </c>
      <c r="C1440" s="65"/>
      <c r="D1440" s="66" t="s">
        <v>102</v>
      </c>
      <c r="E1440" s="152">
        <f>'Gastos 630'!F220+'Gastos 630'!F227</f>
        <v>2000000</v>
      </c>
      <c r="G1440" s="75"/>
      <c r="H1440" s="21"/>
      <c r="I1440" s="21"/>
      <c r="J1440" s="21"/>
      <c r="K1440" s="21"/>
    </row>
    <row r="1441" spans="1:11" s="130" customFormat="1" ht="11.25" customHeight="1" x14ac:dyDescent="0.2">
      <c r="A1441" s="63"/>
      <c r="B1441" s="284">
        <v>20399</v>
      </c>
      <c r="C1441" s="65"/>
      <c r="D1441" s="66" t="s">
        <v>103</v>
      </c>
      <c r="E1441" s="152">
        <f>'Gastos 630'!F221+'Gastos 630'!F228</f>
        <v>2000000</v>
      </c>
      <c r="G1441" s="75"/>
      <c r="H1441" s="21"/>
      <c r="I1441" s="21"/>
      <c r="J1441" s="21"/>
      <c r="K1441" s="21"/>
    </row>
    <row r="1442" spans="1:11" s="130" customFormat="1" ht="11.25" hidden="1" customHeight="1" x14ac:dyDescent="0.2">
      <c r="A1442" s="63">
        <v>20</v>
      </c>
      <c r="B1442" s="284">
        <v>20301</v>
      </c>
      <c r="C1442" s="65"/>
      <c r="D1442" s="66" t="s">
        <v>173</v>
      </c>
      <c r="E1442" s="152">
        <v>0</v>
      </c>
      <c r="G1442" s="75"/>
      <c r="H1442" s="21"/>
      <c r="I1442" s="21"/>
      <c r="J1442" s="21"/>
      <c r="K1442" s="21"/>
    </row>
    <row r="1443" spans="1:11" s="130" customFormat="1" ht="11.25" hidden="1" customHeight="1" x14ac:dyDescent="0.2">
      <c r="A1443" s="63">
        <v>20</v>
      </c>
      <c r="B1443" s="284">
        <v>20302</v>
      </c>
      <c r="C1443" s="65"/>
      <c r="D1443" s="66" t="s">
        <v>98</v>
      </c>
      <c r="E1443" s="152">
        <v>0</v>
      </c>
      <c r="G1443" s="75"/>
      <c r="H1443" s="21"/>
      <c r="I1443" s="21"/>
      <c r="J1443" s="21"/>
      <c r="K1443" s="21"/>
    </row>
    <row r="1444" spans="1:11" s="130" customFormat="1" ht="11.25" hidden="1" customHeight="1" x14ac:dyDescent="0.2">
      <c r="A1444" s="63">
        <v>20</v>
      </c>
      <c r="B1444" s="284">
        <v>20303</v>
      </c>
      <c r="C1444" s="65"/>
      <c r="D1444" s="66" t="s">
        <v>99</v>
      </c>
      <c r="E1444" s="152">
        <v>0</v>
      </c>
      <c r="G1444" s="75"/>
      <c r="H1444" s="21"/>
      <c r="I1444" s="21"/>
      <c r="J1444" s="21"/>
      <c r="K1444" s="21"/>
    </row>
    <row r="1445" spans="1:11" s="130" customFormat="1" ht="11.25" hidden="1" customHeight="1" x14ac:dyDescent="0.2">
      <c r="A1445" s="63">
        <v>20</v>
      </c>
      <c r="B1445" s="284">
        <v>20304</v>
      </c>
      <c r="C1445" s="65"/>
      <c r="D1445" s="66" t="s">
        <v>100</v>
      </c>
      <c r="E1445" s="152">
        <v>0</v>
      </c>
      <c r="G1445" s="75"/>
      <c r="H1445" s="21"/>
      <c r="I1445" s="21"/>
      <c r="J1445" s="21"/>
      <c r="K1445" s="21"/>
    </row>
    <row r="1446" spans="1:11" s="130" customFormat="1" ht="11.25" hidden="1" customHeight="1" x14ac:dyDescent="0.2">
      <c r="A1446" s="63">
        <v>20</v>
      </c>
      <c r="B1446" s="284">
        <v>20305</v>
      </c>
      <c r="C1446" s="65"/>
      <c r="D1446" s="66" t="s">
        <v>101</v>
      </c>
      <c r="E1446" s="152">
        <v>0</v>
      </c>
      <c r="G1446" s="75"/>
      <c r="H1446" s="21"/>
      <c r="I1446" s="21"/>
      <c r="J1446" s="21"/>
      <c r="K1446" s="21"/>
    </row>
    <row r="1447" spans="1:11" s="130" customFormat="1" ht="11.25" hidden="1" customHeight="1" x14ac:dyDescent="0.2">
      <c r="A1447" s="63">
        <v>20</v>
      </c>
      <c r="B1447" s="284">
        <v>20306</v>
      </c>
      <c r="C1447" s="65"/>
      <c r="D1447" s="66" t="s">
        <v>102</v>
      </c>
      <c r="E1447" s="152">
        <v>0</v>
      </c>
      <c r="G1447" s="75"/>
      <c r="H1447" s="21"/>
      <c r="I1447" s="21"/>
      <c r="J1447" s="21"/>
      <c r="K1447" s="21"/>
    </row>
    <row r="1448" spans="1:11" s="130" customFormat="1" ht="11.25" hidden="1" customHeight="1" x14ac:dyDescent="0.2">
      <c r="A1448" s="63">
        <v>20</v>
      </c>
      <c r="B1448" s="284">
        <v>20399</v>
      </c>
      <c r="C1448" s="65"/>
      <c r="D1448" s="66" t="s">
        <v>103</v>
      </c>
      <c r="E1448" s="152">
        <v>0</v>
      </c>
      <c r="H1448" s="21"/>
      <c r="I1448" s="21"/>
      <c r="J1448" s="21"/>
      <c r="K1448" s="21"/>
    </row>
    <row r="1449" spans="1:11" s="130" customFormat="1" ht="11.25" hidden="1" customHeight="1" x14ac:dyDescent="0.2">
      <c r="A1449" s="93">
        <v>21</v>
      </c>
      <c r="B1449" s="287">
        <v>20301</v>
      </c>
      <c r="C1449" s="77"/>
      <c r="D1449" s="92" t="s">
        <v>173</v>
      </c>
      <c r="E1449" s="298"/>
      <c r="G1449" s="75"/>
      <c r="H1449" s="21"/>
      <c r="I1449" s="21"/>
      <c r="J1449" s="21"/>
      <c r="K1449" s="21"/>
    </row>
    <row r="1450" spans="1:11" s="130" customFormat="1" ht="11.25" hidden="1" customHeight="1" x14ac:dyDescent="0.2">
      <c r="A1450" s="63">
        <v>21</v>
      </c>
      <c r="B1450" s="284">
        <v>20302</v>
      </c>
      <c r="C1450" s="65"/>
      <c r="D1450" s="66" t="s">
        <v>98</v>
      </c>
      <c r="E1450" s="152"/>
      <c r="G1450" s="75"/>
      <c r="H1450" s="21"/>
      <c r="I1450" s="21"/>
      <c r="J1450" s="21"/>
      <c r="K1450" s="21"/>
    </row>
    <row r="1451" spans="1:11" s="130" customFormat="1" ht="11.25" hidden="1" customHeight="1" x14ac:dyDescent="0.2">
      <c r="A1451" s="63">
        <v>21</v>
      </c>
      <c r="B1451" s="284">
        <v>20303</v>
      </c>
      <c r="C1451" s="65"/>
      <c r="D1451" s="66" t="s">
        <v>99</v>
      </c>
      <c r="E1451" s="152"/>
      <c r="G1451" s="75"/>
      <c r="H1451" s="21"/>
      <c r="I1451" s="21"/>
      <c r="J1451" s="21"/>
      <c r="K1451" s="21"/>
    </row>
    <row r="1452" spans="1:11" s="130" customFormat="1" ht="11.25" hidden="1" customHeight="1" x14ac:dyDescent="0.2">
      <c r="A1452" s="63">
        <v>21</v>
      </c>
      <c r="B1452" s="284">
        <v>20304</v>
      </c>
      <c r="C1452" s="65"/>
      <c r="D1452" s="66" t="s">
        <v>100</v>
      </c>
      <c r="E1452" s="152"/>
      <c r="G1452" s="75"/>
      <c r="H1452" s="21"/>
      <c r="I1452" s="21"/>
      <c r="J1452" s="21"/>
      <c r="K1452" s="21"/>
    </row>
    <row r="1453" spans="1:11" s="130" customFormat="1" ht="11.25" hidden="1" customHeight="1" x14ac:dyDescent="0.2">
      <c r="A1453" s="63">
        <v>21</v>
      </c>
      <c r="B1453" s="284">
        <v>20305</v>
      </c>
      <c r="C1453" s="65"/>
      <c r="D1453" s="66" t="s">
        <v>101</v>
      </c>
      <c r="E1453" s="152"/>
      <c r="G1453" s="75"/>
      <c r="H1453" s="21"/>
      <c r="I1453" s="21"/>
      <c r="J1453" s="21"/>
      <c r="K1453" s="21"/>
    </row>
    <row r="1454" spans="1:11" s="130" customFormat="1" ht="11.25" hidden="1" customHeight="1" x14ac:dyDescent="0.2">
      <c r="A1454" s="63">
        <v>21</v>
      </c>
      <c r="B1454" s="284">
        <v>20306</v>
      </c>
      <c r="C1454" s="65"/>
      <c r="D1454" s="66" t="s">
        <v>102</v>
      </c>
      <c r="E1454" s="152"/>
      <c r="G1454" s="75"/>
      <c r="H1454" s="21"/>
      <c r="I1454" s="21"/>
      <c r="J1454" s="21"/>
      <c r="K1454" s="21"/>
    </row>
    <row r="1455" spans="1:11" s="130" customFormat="1" ht="11.25" hidden="1" customHeight="1" x14ac:dyDescent="0.2">
      <c r="A1455" s="63">
        <v>21</v>
      </c>
      <c r="B1455" s="284">
        <v>20399</v>
      </c>
      <c r="C1455" s="65"/>
      <c r="D1455" s="66" t="s">
        <v>103</v>
      </c>
      <c r="E1455" s="152"/>
      <c r="G1455" s="75"/>
      <c r="H1455" s="21"/>
      <c r="I1455" s="21"/>
      <c r="J1455" s="21"/>
      <c r="K1455" s="21"/>
    </row>
    <row r="1456" spans="1:11" s="130" customFormat="1" ht="11.25" hidden="1" customHeight="1" x14ac:dyDescent="0.2">
      <c r="A1456" s="63">
        <v>22</v>
      </c>
      <c r="B1456" s="284">
        <v>20301</v>
      </c>
      <c r="C1456" s="65"/>
      <c r="D1456" s="66" t="s">
        <v>173</v>
      </c>
      <c r="E1456" s="152"/>
      <c r="G1456" s="75"/>
      <c r="H1456" s="21"/>
      <c r="I1456" s="21"/>
      <c r="J1456" s="21"/>
      <c r="K1456" s="21"/>
    </row>
    <row r="1457" spans="1:11" s="130" customFormat="1" ht="11.25" hidden="1" customHeight="1" x14ac:dyDescent="0.2">
      <c r="A1457" s="63">
        <v>22</v>
      </c>
      <c r="B1457" s="284">
        <v>20302</v>
      </c>
      <c r="C1457" s="65"/>
      <c r="D1457" s="66" t="s">
        <v>98</v>
      </c>
      <c r="E1457" s="152"/>
      <c r="G1457" s="75"/>
      <c r="H1457" s="21"/>
      <c r="I1457" s="21"/>
      <c r="J1457" s="21"/>
      <c r="K1457" s="21"/>
    </row>
    <row r="1458" spans="1:11" s="130" customFormat="1" ht="11.25" hidden="1" customHeight="1" x14ac:dyDescent="0.2">
      <c r="A1458" s="63">
        <v>22</v>
      </c>
      <c r="B1458" s="284">
        <v>20303</v>
      </c>
      <c r="C1458" s="65"/>
      <c r="D1458" s="66" t="s">
        <v>99</v>
      </c>
      <c r="E1458" s="152"/>
      <c r="G1458" s="75"/>
      <c r="H1458" s="21"/>
      <c r="I1458" s="21"/>
      <c r="J1458" s="21"/>
      <c r="K1458" s="21"/>
    </row>
    <row r="1459" spans="1:11" s="130" customFormat="1" ht="11.25" hidden="1" customHeight="1" x14ac:dyDescent="0.2">
      <c r="A1459" s="63">
        <v>22</v>
      </c>
      <c r="B1459" s="284">
        <v>20304</v>
      </c>
      <c r="C1459" s="65"/>
      <c r="D1459" s="66" t="s">
        <v>100</v>
      </c>
      <c r="E1459" s="152"/>
      <c r="G1459" s="75"/>
      <c r="H1459" s="21"/>
      <c r="I1459" s="21"/>
      <c r="J1459" s="21"/>
      <c r="K1459" s="21"/>
    </row>
    <row r="1460" spans="1:11" s="130" customFormat="1" ht="11.25" hidden="1" customHeight="1" x14ac:dyDescent="0.2">
      <c r="A1460" s="63">
        <v>22</v>
      </c>
      <c r="B1460" s="284">
        <v>20305</v>
      </c>
      <c r="C1460" s="65"/>
      <c r="D1460" s="66" t="s">
        <v>101</v>
      </c>
      <c r="E1460" s="152"/>
      <c r="G1460" s="75"/>
      <c r="H1460" s="21"/>
      <c r="I1460" s="21"/>
      <c r="J1460" s="21"/>
      <c r="K1460" s="21"/>
    </row>
    <row r="1461" spans="1:11" s="130" customFormat="1" ht="11.25" hidden="1" customHeight="1" x14ac:dyDescent="0.2">
      <c r="A1461" s="63">
        <v>22</v>
      </c>
      <c r="B1461" s="284">
        <v>20306</v>
      </c>
      <c r="C1461" s="65"/>
      <c r="D1461" s="66" t="s">
        <v>102</v>
      </c>
      <c r="E1461" s="152"/>
      <c r="G1461" s="75"/>
      <c r="H1461" s="21"/>
      <c r="I1461" s="21"/>
      <c r="J1461" s="21"/>
      <c r="K1461" s="21"/>
    </row>
    <row r="1462" spans="1:11" s="130" customFormat="1" ht="11.25" hidden="1" customHeight="1" x14ac:dyDescent="0.2">
      <c r="A1462" s="63">
        <v>22</v>
      </c>
      <c r="B1462" s="284">
        <v>20399</v>
      </c>
      <c r="C1462" s="65"/>
      <c r="D1462" s="66" t="s">
        <v>103</v>
      </c>
      <c r="E1462" s="152"/>
      <c r="G1462" s="75"/>
      <c r="H1462" s="21"/>
      <c r="I1462" s="21"/>
      <c r="J1462" s="21"/>
      <c r="K1462" s="21"/>
    </row>
    <row r="1463" spans="1:11" s="130" customFormat="1" ht="11.25" hidden="1" customHeight="1" x14ac:dyDescent="0.2">
      <c r="A1463" s="63">
        <v>23</v>
      </c>
      <c r="B1463" s="284">
        <v>20301</v>
      </c>
      <c r="C1463" s="65"/>
      <c r="D1463" s="66" t="s">
        <v>173</v>
      </c>
      <c r="E1463" s="152"/>
      <c r="G1463" s="75"/>
      <c r="H1463" s="21"/>
      <c r="I1463" s="21"/>
      <c r="J1463" s="21"/>
      <c r="K1463" s="21"/>
    </row>
    <row r="1464" spans="1:11" s="130" customFormat="1" ht="11.25" hidden="1" customHeight="1" x14ac:dyDescent="0.2">
      <c r="A1464" s="63">
        <v>23</v>
      </c>
      <c r="B1464" s="284">
        <v>20302</v>
      </c>
      <c r="C1464" s="65"/>
      <c r="D1464" s="66" t="s">
        <v>98</v>
      </c>
      <c r="E1464" s="152"/>
      <c r="G1464" s="75"/>
      <c r="H1464" s="21"/>
      <c r="I1464" s="21"/>
      <c r="J1464" s="21"/>
      <c r="K1464" s="21"/>
    </row>
    <row r="1465" spans="1:11" s="130" customFormat="1" ht="11.25" hidden="1" customHeight="1" x14ac:dyDescent="0.2">
      <c r="A1465" s="63">
        <v>23</v>
      </c>
      <c r="B1465" s="284">
        <v>20303</v>
      </c>
      <c r="C1465" s="65"/>
      <c r="D1465" s="66" t="s">
        <v>99</v>
      </c>
      <c r="E1465" s="152"/>
      <c r="G1465" s="75"/>
      <c r="H1465" s="21"/>
      <c r="I1465" s="21"/>
      <c r="J1465" s="21"/>
      <c r="K1465" s="21"/>
    </row>
    <row r="1466" spans="1:11" s="130" customFormat="1" ht="11.25" hidden="1" customHeight="1" x14ac:dyDescent="0.2">
      <c r="A1466" s="63">
        <v>23</v>
      </c>
      <c r="B1466" s="284">
        <v>20304</v>
      </c>
      <c r="C1466" s="65"/>
      <c r="D1466" s="66" t="s">
        <v>100</v>
      </c>
      <c r="E1466" s="152"/>
      <c r="G1466" s="75"/>
      <c r="H1466" s="21"/>
      <c r="I1466" s="21"/>
      <c r="J1466" s="21"/>
      <c r="K1466" s="21"/>
    </row>
    <row r="1467" spans="1:11" s="130" customFormat="1" ht="11.25" hidden="1" customHeight="1" x14ac:dyDescent="0.2">
      <c r="A1467" s="63">
        <v>23</v>
      </c>
      <c r="B1467" s="284">
        <v>20305</v>
      </c>
      <c r="C1467" s="65"/>
      <c r="D1467" s="66" t="s">
        <v>101</v>
      </c>
      <c r="E1467" s="152"/>
      <c r="G1467" s="75"/>
      <c r="H1467" s="21"/>
      <c r="I1467" s="21"/>
      <c r="J1467" s="21"/>
      <c r="K1467" s="21"/>
    </row>
    <row r="1468" spans="1:11" s="130" customFormat="1" ht="11.25" hidden="1" customHeight="1" x14ac:dyDescent="0.2">
      <c r="A1468" s="63">
        <v>23</v>
      </c>
      <c r="B1468" s="284">
        <v>20306</v>
      </c>
      <c r="C1468" s="65"/>
      <c r="D1468" s="66" t="s">
        <v>102</v>
      </c>
      <c r="E1468" s="152"/>
      <c r="G1468" s="75"/>
      <c r="H1468" s="21"/>
      <c r="I1468" s="21"/>
      <c r="J1468" s="21"/>
      <c r="K1468" s="21"/>
    </row>
    <row r="1469" spans="1:11" s="130" customFormat="1" ht="11.25" hidden="1" customHeight="1" x14ac:dyDescent="0.2">
      <c r="A1469" s="63">
        <v>23</v>
      </c>
      <c r="B1469" s="284">
        <v>20399</v>
      </c>
      <c r="C1469" s="65"/>
      <c r="D1469" s="66" t="s">
        <v>103</v>
      </c>
      <c r="E1469" s="152"/>
      <c r="G1469" s="75"/>
      <c r="H1469" s="21"/>
      <c r="I1469" s="21"/>
      <c r="J1469" s="21"/>
      <c r="K1469" s="21"/>
    </row>
    <row r="1470" spans="1:11" s="130" customFormat="1" ht="11.25" hidden="1" customHeight="1" x14ac:dyDescent="0.2">
      <c r="A1470" s="63">
        <v>24</v>
      </c>
      <c r="B1470" s="284">
        <v>20301</v>
      </c>
      <c r="C1470" s="65"/>
      <c r="D1470" s="66" t="s">
        <v>173</v>
      </c>
      <c r="E1470" s="152"/>
      <c r="G1470" s="75"/>
      <c r="H1470" s="21"/>
      <c r="I1470" s="21"/>
      <c r="J1470" s="21"/>
      <c r="K1470" s="21"/>
    </row>
    <row r="1471" spans="1:11" s="130" customFormat="1" ht="11.25" hidden="1" customHeight="1" x14ac:dyDescent="0.2">
      <c r="A1471" s="63">
        <v>24</v>
      </c>
      <c r="B1471" s="284">
        <v>20302</v>
      </c>
      <c r="C1471" s="65"/>
      <c r="D1471" s="66" t="s">
        <v>98</v>
      </c>
      <c r="E1471" s="152"/>
      <c r="G1471" s="75"/>
      <c r="H1471" s="21"/>
      <c r="I1471" s="21"/>
      <c r="J1471" s="21"/>
      <c r="K1471" s="21"/>
    </row>
    <row r="1472" spans="1:11" s="130" customFormat="1" ht="11.25" hidden="1" customHeight="1" x14ac:dyDescent="0.2">
      <c r="A1472" s="63">
        <v>24</v>
      </c>
      <c r="B1472" s="284">
        <v>20303</v>
      </c>
      <c r="C1472" s="65"/>
      <c r="D1472" s="66" t="s">
        <v>99</v>
      </c>
      <c r="E1472" s="152"/>
      <c r="G1472" s="75"/>
      <c r="H1472" s="21"/>
      <c r="I1472" s="21"/>
      <c r="J1472" s="21"/>
      <c r="K1472" s="21"/>
    </row>
    <row r="1473" spans="1:11" s="130" customFormat="1" ht="12" hidden="1" customHeight="1" x14ac:dyDescent="0.2">
      <c r="A1473" s="63">
        <v>24</v>
      </c>
      <c r="B1473" s="284">
        <v>20304</v>
      </c>
      <c r="C1473" s="65"/>
      <c r="D1473" s="66" t="s">
        <v>100</v>
      </c>
      <c r="E1473" s="152"/>
      <c r="G1473" s="75"/>
      <c r="H1473" s="21"/>
      <c r="I1473" s="21"/>
      <c r="J1473" s="21"/>
      <c r="K1473" s="21"/>
    </row>
    <row r="1474" spans="1:11" s="130" customFormat="1" ht="11.25" hidden="1" customHeight="1" x14ac:dyDescent="0.2">
      <c r="A1474" s="63">
        <v>24</v>
      </c>
      <c r="B1474" s="284">
        <v>20305</v>
      </c>
      <c r="C1474" s="65"/>
      <c r="D1474" s="66" t="s">
        <v>101</v>
      </c>
      <c r="E1474" s="152"/>
      <c r="G1474" s="75"/>
      <c r="H1474" s="21"/>
      <c r="I1474" s="21"/>
      <c r="J1474" s="21"/>
      <c r="K1474" s="21"/>
    </row>
    <row r="1475" spans="1:11" s="130" customFormat="1" ht="11.25" hidden="1" customHeight="1" x14ac:dyDescent="0.2">
      <c r="A1475" s="63">
        <v>24</v>
      </c>
      <c r="B1475" s="284">
        <v>20306</v>
      </c>
      <c r="C1475" s="65"/>
      <c r="D1475" s="66" t="s">
        <v>102</v>
      </c>
      <c r="E1475" s="152"/>
      <c r="G1475" s="75"/>
      <c r="H1475" s="21"/>
      <c r="I1475" s="21"/>
      <c r="J1475" s="21"/>
      <c r="K1475" s="21"/>
    </row>
    <row r="1476" spans="1:11" s="130" customFormat="1" ht="11.25" hidden="1" customHeight="1" x14ac:dyDescent="0.2">
      <c r="A1476" s="63">
        <v>24</v>
      </c>
      <c r="B1476" s="284">
        <v>20399</v>
      </c>
      <c r="C1476" s="65"/>
      <c r="D1476" s="66" t="s">
        <v>103</v>
      </c>
      <c r="E1476" s="152"/>
      <c r="G1476" s="75"/>
      <c r="H1476" s="21"/>
      <c r="I1476" s="21"/>
      <c r="J1476" s="21"/>
      <c r="K1476" s="21"/>
    </row>
    <row r="1477" spans="1:11" s="130" customFormat="1" ht="11.25" hidden="1" customHeight="1" x14ac:dyDescent="0.2">
      <c r="A1477" s="63">
        <v>43</v>
      </c>
      <c r="B1477" s="284">
        <v>20301</v>
      </c>
      <c r="C1477" s="65"/>
      <c r="D1477" s="66" t="s">
        <v>173</v>
      </c>
      <c r="E1477" s="152"/>
      <c r="G1477" s="75"/>
      <c r="H1477" s="21"/>
      <c r="I1477" s="21"/>
      <c r="J1477" s="21"/>
      <c r="K1477" s="21"/>
    </row>
    <row r="1478" spans="1:11" s="130" customFormat="1" ht="11.25" hidden="1" customHeight="1" x14ac:dyDescent="0.2">
      <c r="A1478" s="63">
        <v>43</v>
      </c>
      <c r="B1478" s="284">
        <v>20302</v>
      </c>
      <c r="C1478" s="65"/>
      <c r="D1478" s="66" t="s">
        <v>98</v>
      </c>
      <c r="E1478" s="152"/>
      <c r="G1478" s="75"/>
      <c r="H1478" s="21"/>
      <c r="I1478" s="21"/>
      <c r="J1478" s="21"/>
      <c r="K1478" s="21"/>
    </row>
    <row r="1479" spans="1:11" s="130" customFormat="1" ht="11.25" hidden="1" customHeight="1" x14ac:dyDescent="0.2">
      <c r="A1479" s="63">
        <v>43</v>
      </c>
      <c r="B1479" s="284">
        <v>20303</v>
      </c>
      <c r="C1479" s="65"/>
      <c r="D1479" s="66" t="s">
        <v>99</v>
      </c>
      <c r="E1479" s="152"/>
      <c r="G1479" s="75"/>
      <c r="H1479" s="21"/>
      <c r="I1479" s="21"/>
      <c r="J1479" s="21"/>
      <c r="K1479" s="21"/>
    </row>
    <row r="1480" spans="1:11" s="130" customFormat="1" ht="11.25" hidden="1" customHeight="1" x14ac:dyDescent="0.2">
      <c r="A1480" s="63">
        <v>43</v>
      </c>
      <c r="B1480" s="284">
        <v>20304</v>
      </c>
      <c r="C1480" s="65"/>
      <c r="D1480" s="66" t="s">
        <v>100</v>
      </c>
      <c r="E1480" s="152"/>
      <c r="G1480" s="75"/>
      <c r="H1480" s="21"/>
      <c r="I1480" s="21"/>
      <c r="J1480" s="21"/>
      <c r="K1480" s="21"/>
    </row>
    <row r="1481" spans="1:11" s="130" customFormat="1" ht="11.25" hidden="1" customHeight="1" x14ac:dyDescent="0.2">
      <c r="A1481" s="63">
        <v>43</v>
      </c>
      <c r="B1481" s="284">
        <v>20305</v>
      </c>
      <c r="C1481" s="65"/>
      <c r="D1481" s="66" t="s">
        <v>101</v>
      </c>
      <c r="E1481" s="152"/>
      <c r="G1481" s="75"/>
      <c r="H1481" s="21"/>
      <c r="I1481" s="21"/>
      <c r="J1481" s="21"/>
      <c r="K1481" s="21"/>
    </row>
    <row r="1482" spans="1:11" s="130" customFormat="1" ht="11.25" hidden="1" customHeight="1" x14ac:dyDescent="0.2">
      <c r="A1482" s="63">
        <v>43</v>
      </c>
      <c r="B1482" s="284">
        <v>20306</v>
      </c>
      <c r="C1482" s="65"/>
      <c r="D1482" s="66" t="s">
        <v>102</v>
      </c>
      <c r="E1482" s="152"/>
      <c r="G1482" s="75"/>
      <c r="H1482" s="21"/>
      <c r="I1482" s="21"/>
      <c r="J1482" s="21"/>
      <c r="K1482" s="21"/>
    </row>
    <row r="1483" spans="1:11" s="130" customFormat="1" ht="11.25" hidden="1" customHeight="1" x14ac:dyDescent="0.2">
      <c r="A1483" s="63">
        <v>43</v>
      </c>
      <c r="B1483" s="284">
        <v>20399</v>
      </c>
      <c r="C1483" s="65"/>
      <c r="D1483" s="66" t="s">
        <v>103</v>
      </c>
      <c r="E1483" s="152"/>
      <c r="G1483" s="75"/>
      <c r="H1483" s="21"/>
      <c r="I1483" s="21"/>
      <c r="J1483" s="21"/>
      <c r="K1483" s="21"/>
    </row>
    <row r="1484" spans="1:11" s="130" customFormat="1" ht="11.25" hidden="1" customHeight="1" x14ac:dyDescent="0.2">
      <c r="A1484" s="63">
        <v>44</v>
      </c>
      <c r="B1484" s="284">
        <v>20301</v>
      </c>
      <c r="C1484" s="65"/>
      <c r="D1484" s="66" t="s">
        <v>173</v>
      </c>
      <c r="E1484" s="152"/>
      <c r="G1484" s="75"/>
      <c r="H1484" s="21"/>
      <c r="I1484" s="21"/>
      <c r="J1484" s="21"/>
      <c r="K1484" s="21"/>
    </row>
    <row r="1485" spans="1:11" s="130" customFormat="1" ht="11.25" hidden="1" customHeight="1" x14ac:dyDescent="0.2">
      <c r="A1485" s="63">
        <v>44</v>
      </c>
      <c r="B1485" s="284">
        <v>20302</v>
      </c>
      <c r="C1485" s="65"/>
      <c r="D1485" s="66" t="s">
        <v>98</v>
      </c>
      <c r="E1485" s="152"/>
      <c r="G1485" s="75"/>
      <c r="H1485" s="21"/>
      <c r="I1485" s="21"/>
      <c r="J1485" s="21"/>
      <c r="K1485" s="21"/>
    </row>
    <row r="1486" spans="1:11" s="130" customFormat="1" ht="11.25" hidden="1" customHeight="1" x14ac:dyDescent="0.2">
      <c r="A1486" s="63">
        <v>44</v>
      </c>
      <c r="B1486" s="284">
        <v>20303</v>
      </c>
      <c r="C1486" s="65"/>
      <c r="D1486" s="66" t="s">
        <v>99</v>
      </c>
      <c r="E1486" s="152"/>
      <c r="G1486" s="75"/>
      <c r="H1486" s="21"/>
      <c r="I1486" s="21"/>
      <c r="J1486" s="21"/>
      <c r="K1486" s="21"/>
    </row>
    <row r="1487" spans="1:11" s="130" customFormat="1" ht="11.25" hidden="1" customHeight="1" x14ac:dyDescent="0.2">
      <c r="A1487" s="63">
        <v>44</v>
      </c>
      <c r="B1487" s="284">
        <v>20304</v>
      </c>
      <c r="C1487" s="65"/>
      <c r="D1487" s="66" t="s">
        <v>100</v>
      </c>
      <c r="E1487" s="152"/>
      <c r="G1487" s="75"/>
      <c r="H1487" s="21"/>
      <c r="I1487" s="21"/>
      <c r="J1487" s="21"/>
      <c r="K1487" s="21"/>
    </row>
    <row r="1488" spans="1:11" s="130" customFormat="1" ht="11.25" hidden="1" customHeight="1" x14ac:dyDescent="0.2">
      <c r="A1488" s="63">
        <v>44</v>
      </c>
      <c r="B1488" s="284">
        <v>20305</v>
      </c>
      <c r="C1488" s="65"/>
      <c r="D1488" s="66" t="s">
        <v>101</v>
      </c>
      <c r="E1488" s="152"/>
      <c r="G1488" s="75"/>
      <c r="H1488" s="21"/>
      <c r="I1488" s="21"/>
      <c r="J1488" s="21"/>
      <c r="K1488" s="21"/>
    </row>
    <row r="1489" spans="1:11" s="130" customFormat="1" ht="11.25" hidden="1" customHeight="1" x14ac:dyDescent="0.2">
      <c r="A1489" s="63">
        <v>44</v>
      </c>
      <c r="B1489" s="284">
        <v>20306</v>
      </c>
      <c r="C1489" s="65"/>
      <c r="D1489" s="66" t="s">
        <v>102</v>
      </c>
      <c r="E1489" s="152"/>
      <c r="G1489" s="75"/>
      <c r="H1489" s="21"/>
      <c r="I1489" s="21"/>
      <c r="J1489" s="21"/>
      <c r="K1489" s="21"/>
    </row>
    <row r="1490" spans="1:11" s="130" customFormat="1" ht="11.25" hidden="1" customHeight="1" x14ac:dyDescent="0.2">
      <c r="A1490" s="63">
        <v>44</v>
      </c>
      <c r="B1490" s="284">
        <v>20399</v>
      </c>
      <c r="C1490" s="65"/>
      <c r="D1490" s="66" t="s">
        <v>103</v>
      </c>
      <c r="E1490" s="152"/>
      <c r="G1490" s="75"/>
      <c r="H1490" s="21"/>
      <c r="I1490" s="21"/>
      <c r="J1490" s="21"/>
      <c r="K1490" s="21"/>
    </row>
    <row r="1491" spans="1:11" s="130" customFormat="1" ht="11.25" hidden="1" customHeight="1" x14ac:dyDescent="0.2">
      <c r="A1491" s="63">
        <v>45</v>
      </c>
      <c r="B1491" s="284">
        <v>20301</v>
      </c>
      <c r="C1491" s="65"/>
      <c r="D1491" s="66" t="s">
        <v>173</v>
      </c>
      <c r="E1491" s="152"/>
      <c r="G1491" s="75"/>
      <c r="H1491" s="21"/>
      <c r="I1491" s="21"/>
      <c r="J1491" s="21"/>
      <c r="K1491" s="21"/>
    </row>
    <row r="1492" spans="1:11" s="130" customFormat="1" ht="11.25" hidden="1" customHeight="1" x14ac:dyDescent="0.2">
      <c r="A1492" s="63">
        <v>45</v>
      </c>
      <c r="B1492" s="284">
        <v>20302</v>
      </c>
      <c r="C1492" s="65"/>
      <c r="D1492" s="66" t="s">
        <v>98</v>
      </c>
      <c r="E1492" s="152"/>
      <c r="G1492" s="75"/>
      <c r="H1492" s="21"/>
      <c r="I1492" s="21"/>
      <c r="J1492" s="21"/>
      <c r="K1492" s="21"/>
    </row>
    <row r="1493" spans="1:11" s="130" customFormat="1" ht="11.25" hidden="1" customHeight="1" x14ac:dyDescent="0.2">
      <c r="A1493" s="63">
        <v>45</v>
      </c>
      <c r="B1493" s="284">
        <v>20303</v>
      </c>
      <c r="C1493" s="65"/>
      <c r="D1493" s="66" t="s">
        <v>99</v>
      </c>
      <c r="E1493" s="152"/>
      <c r="G1493" s="75"/>
      <c r="H1493" s="21"/>
      <c r="I1493" s="21"/>
      <c r="J1493" s="21"/>
      <c r="K1493" s="21"/>
    </row>
    <row r="1494" spans="1:11" s="130" customFormat="1" ht="11.25" hidden="1" customHeight="1" x14ac:dyDescent="0.2">
      <c r="A1494" s="63">
        <v>45</v>
      </c>
      <c r="B1494" s="284">
        <v>20304</v>
      </c>
      <c r="C1494" s="65"/>
      <c r="D1494" s="66" t="s">
        <v>100</v>
      </c>
      <c r="E1494" s="152"/>
      <c r="G1494" s="75"/>
      <c r="H1494" s="21"/>
      <c r="I1494" s="21"/>
      <c r="J1494" s="21"/>
      <c r="K1494" s="21"/>
    </row>
    <row r="1495" spans="1:11" s="130" customFormat="1" ht="11.25" hidden="1" customHeight="1" x14ac:dyDescent="0.2">
      <c r="A1495" s="63">
        <v>45</v>
      </c>
      <c r="B1495" s="284">
        <v>20305</v>
      </c>
      <c r="C1495" s="65"/>
      <c r="D1495" s="66" t="s">
        <v>101</v>
      </c>
      <c r="E1495" s="152"/>
      <c r="G1495" s="75"/>
      <c r="H1495" s="21"/>
      <c r="I1495" s="21"/>
      <c r="J1495" s="21"/>
      <c r="K1495" s="21"/>
    </row>
    <row r="1496" spans="1:11" s="130" customFormat="1" ht="11.25" hidden="1" customHeight="1" x14ac:dyDescent="0.2">
      <c r="A1496" s="63">
        <v>45</v>
      </c>
      <c r="B1496" s="284">
        <v>20306</v>
      </c>
      <c r="C1496" s="65"/>
      <c r="D1496" s="66" t="s">
        <v>102</v>
      </c>
      <c r="E1496" s="152"/>
      <c r="G1496" s="75"/>
      <c r="H1496" s="21"/>
      <c r="I1496" s="21"/>
      <c r="J1496" s="21"/>
      <c r="K1496" s="21"/>
    </row>
    <row r="1497" spans="1:11" s="130" customFormat="1" ht="11.25" hidden="1" customHeight="1" x14ac:dyDescent="0.2">
      <c r="A1497" s="63">
        <v>45</v>
      </c>
      <c r="B1497" s="284">
        <v>20399</v>
      </c>
      <c r="C1497" s="65"/>
      <c r="D1497" s="66" t="s">
        <v>103</v>
      </c>
      <c r="E1497" s="152"/>
      <c r="G1497" s="75"/>
      <c r="H1497" s="21"/>
      <c r="I1497" s="21"/>
      <c r="J1497" s="21"/>
      <c r="K1497" s="21"/>
    </row>
    <row r="1498" spans="1:11" s="130" customFormat="1" ht="11.25" hidden="1" customHeight="1" x14ac:dyDescent="0.2">
      <c r="A1498" s="63">
        <v>46</v>
      </c>
      <c r="B1498" s="284">
        <v>20301</v>
      </c>
      <c r="C1498" s="65"/>
      <c r="D1498" s="66" t="s">
        <v>173</v>
      </c>
      <c r="E1498" s="152"/>
      <c r="G1498" s="75"/>
      <c r="H1498" s="21"/>
      <c r="I1498" s="21"/>
      <c r="J1498" s="21"/>
      <c r="K1498" s="21"/>
    </row>
    <row r="1499" spans="1:11" s="130" customFormat="1" ht="11.25" hidden="1" customHeight="1" x14ac:dyDescent="0.2">
      <c r="A1499" s="63">
        <v>46</v>
      </c>
      <c r="B1499" s="284">
        <v>20302</v>
      </c>
      <c r="C1499" s="65"/>
      <c r="D1499" s="66" t="s">
        <v>98</v>
      </c>
      <c r="E1499" s="152"/>
      <c r="G1499" s="75"/>
      <c r="H1499" s="21"/>
      <c r="I1499" s="21"/>
      <c r="J1499" s="21"/>
      <c r="K1499" s="21"/>
    </row>
    <row r="1500" spans="1:11" s="130" customFormat="1" ht="11.25" hidden="1" customHeight="1" x14ac:dyDescent="0.2">
      <c r="A1500" s="63">
        <v>46</v>
      </c>
      <c r="B1500" s="284">
        <v>20303</v>
      </c>
      <c r="C1500" s="65"/>
      <c r="D1500" s="66" t="s">
        <v>99</v>
      </c>
      <c r="E1500" s="152"/>
      <c r="G1500" s="75"/>
      <c r="H1500" s="21"/>
      <c r="I1500" s="21"/>
      <c r="J1500" s="21"/>
      <c r="K1500" s="21"/>
    </row>
    <row r="1501" spans="1:11" s="130" customFormat="1" ht="11.25" hidden="1" customHeight="1" x14ac:dyDescent="0.2">
      <c r="A1501" s="63">
        <v>46</v>
      </c>
      <c r="B1501" s="284">
        <v>20304</v>
      </c>
      <c r="C1501" s="65"/>
      <c r="D1501" s="66" t="s">
        <v>100</v>
      </c>
      <c r="E1501" s="152"/>
      <c r="G1501" s="75"/>
      <c r="H1501" s="21"/>
      <c r="I1501" s="21"/>
      <c r="J1501" s="21"/>
      <c r="K1501" s="21"/>
    </row>
    <row r="1502" spans="1:11" s="130" customFormat="1" ht="11.25" hidden="1" customHeight="1" x14ac:dyDescent="0.2">
      <c r="A1502" s="63">
        <v>46</v>
      </c>
      <c r="B1502" s="284">
        <v>20305</v>
      </c>
      <c r="C1502" s="65"/>
      <c r="D1502" s="66" t="s">
        <v>101</v>
      </c>
      <c r="E1502" s="152"/>
      <c r="G1502" s="75"/>
      <c r="H1502" s="21"/>
      <c r="I1502" s="21"/>
      <c r="J1502" s="21"/>
      <c r="K1502" s="21"/>
    </row>
    <row r="1503" spans="1:11" s="130" customFormat="1" ht="11.25" hidden="1" customHeight="1" x14ac:dyDescent="0.2">
      <c r="A1503" s="63">
        <v>46</v>
      </c>
      <c r="B1503" s="284">
        <v>20306</v>
      </c>
      <c r="C1503" s="65"/>
      <c r="D1503" s="66" t="s">
        <v>102</v>
      </c>
      <c r="E1503" s="152"/>
      <c r="G1503" s="75"/>
      <c r="H1503" s="21"/>
      <c r="I1503" s="21"/>
      <c r="J1503" s="21"/>
      <c r="K1503" s="21"/>
    </row>
    <row r="1504" spans="1:11" s="130" customFormat="1" ht="11.25" hidden="1" customHeight="1" x14ac:dyDescent="0.2">
      <c r="A1504" s="63">
        <v>46</v>
      </c>
      <c r="B1504" s="284">
        <v>20399</v>
      </c>
      <c r="C1504" s="65"/>
      <c r="D1504" s="66" t="s">
        <v>103</v>
      </c>
      <c r="E1504" s="152"/>
      <c r="G1504" s="75"/>
      <c r="H1504" s="21"/>
      <c r="I1504" s="21"/>
      <c r="J1504" s="21"/>
      <c r="K1504" s="21"/>
    </row>
    <row r="1505" spans="1:11" s="130" customFormat="1" ht="11.25" hidden="1" customHeight="1" x14ac:dyDescent="0.2">
      <c r="A1505" s="63">
        <v>31</v>
      </c>
      <c r="B1505" s="284">
        <v>20301</v>
      </c>
      <c r="C1505" s="65"/>
      <c r="D1505" s="66" t="s">
        <v>173</v>
      </c>
      <c r="E1505" s="152"/>
      <c r="G1505" s="75"/>
      <c r="H1505" s="21"/>
      <c r="I1505" s="21"/>
      <c r="J1505" s="21"/>
      <c r="K1505" s="21"/>
    </row>
    <row r="1506" spans="1:11" s="130" customFormat="1" ht="11.25" hidden="1" customHeight="1" x14ac:dyDescent="0.2">
      <c r="A1506" s="63">
        <v>31</v>
      </c>
      <c r="B1506" s="284">
        <v>20302</v>
      </c>
      <c r="C1506" s="65"/>
      <c r="D1506" s="66" t="s">
        <v>98</v>
      </c>
      <c r="E1506" s="152"/>
      <c r="G1506" s="75"/>
      <c r="H1506" s="21"/>
      <c r="I1506" s="21"/>
      <c r="J1506" s="21"/>
      <c r="K1506" s="21"/>
    </row>
    <row r="1507" spans="1:11" s="130" customFormat="1" ht="11.25" hidden="1" customHeight="1" x14ac:dyDescent="0.2">
      <c r="A1507" s="63">
        <v>31</v>
      </c>
      <c r="B1507" s="284">
        <v>20303</v>
      </c>
      <c r="C1507" s="65"/>
      <c r="D1507" s="66" t="s">
        <v>99</v>
      </c>
      <c r="E1507" s="152"/>
      <c r="G1507" s="75"/>
      <c r="H1507" s="21"/>
      <c r="I1507" s="21"/>
      <c r="J1507" s="21"/>
      <c r="K1507" s="21"/>
    </row>
    <row r="1508" spans="1:11" s="130" customFormat="1" ht="11.25" hidden="1" customHeight="1" x14ac:dyDescent="0.2">
      <c r="A1508" s="63">
        <v>31</v>
      </c>
      <c r="B1508" s="284">
        <v>20304</v>
      </c>
      <c r="C1508" s="65"/>
      <c r="D1508" s="66" t="s">
        <v>100</v>
      </c>
      <c r="E1508" s="152"/>
      <c r="G1508" s="75"/>
      <c r="H1508" s="21"/>
      <c r="I1508" s="21"/>
      <c r="J1508" s="21"/>
      <c r="K1508" s="21"/>
    </row>
    <row r="1509" spans="1:11" s="130" customFormat="1" ht="11.25" hidden="1" customHeight="1" x14ac:dyDescent="0.2">
      <c r="A1509" s="63">
        <v>31</v>
      </c>
      <c r="B1509" s="284">
        <v>20305</v>
      </c>
      <c r="C1509" s="65"/>
      <c r="D1509" s="66" t="s">
        <v>101</v>
      </c>
      <c r="E1509" s="152"/>
      <c r="G1509" s="75"/>
      <c r="H1509" s="21"/>
      <c r="I1509" s="21"/>
      <c r="J1509" s="21"/>
      <c r="K1509" s="21"/>
    </row>
    <row r="1510" spans="1:11" s="130" customFormat="1" ht="11.25" hidden="1" customHeight="1" x14ac:dyDescent="0.2">
      <c r="A1510" s="63">
        <v>31</v>
      </c>
      <c r="B1510" s="284">
        <v>20306</v>
      </c>
      <c r="C1510" s="65"/>
      <c r="D1510" s="66" t="s">
        <v>102</v>
      </c>
      <c r="E1510" s="152"/>
      <c r="G1510" s="75"/>
      <c r="H1510" s="21"/>
      <c r="I1510" s="21"/>
      <c r="J1510" s="21"/>
      <c r="K1510" s="21"/>
    </row>
    <row r="1511" spans="1:11" s="130" customFormat="1" ht="11.25" hidden="1" customHeight="1" x14ac:dyDescent="0.2">
      <c r="A1511" s="63">
        <v>31</v>
      </c>
      <c r="B1511" s="284">
        <v>20399</v>
      </c>
      <c r="C1511" s="65"/>
      <c r="D1511" s="66" t="s">
        <v>103</v>
      </c>
      <c r="E1511" s="152"/>
      <c r="G1511" s="75"/>
      <c r="H1511" s="21"/>
      <c r="I1511" s="21"/>
      <c r="J1511" s="21"/>
      <c r="K1511" s="21"/>
    </row>
    <row r="1512" spans="1:11" s="130" customFormat="1" ht="11.25" hidden="1" customHeight="1" x14ac:dyDescent="0.2">
      <c r="A1512" s="63">
        <v>36</v>
      </c>
      <c r="B1512" s="284">
        <v>20301</v>
      </c>
      <c r="C1512" s="65"/>
      <c r="D1512" s="66" t="s">
        <v>173</v>
      </c>
      <c r="E1512" s="152"/>
      <c r="G1512" s="75"/>
      <c r="H1512" s="21"/>
      <c r="I1512" s="21"/>
      <c r="J1512" s="21"/>
      <c r="K1512" s="21"/>
    </row>
    <row r="1513" spans="1:11" s="130" customFormat="1" ht="11.25" hidden="1" customHeight="1" x14ac:dyDescent="0.2">
      <c r="A1513" s="63">
        <v>36</v>
      </c>
      <c r="B1513" s="284">
        <v>20302</v>
      </c>
      <c r="C1513" s="65"/>
      <c r="D1513" s="66" t="s">
        <v>98</v>
      </c>
      <c r="E1513" s="152"/>
      <c r="G1513" s="75"/>
      <c r="H1513" s="21"/>
      <c r="I1513" s="21"/>
      <c r="J1513" s="21"/>
      <c r="K1513" s="21"/>
    </row>
    <row r="1514" spans="1:11" s="130" customFormat="1" ht="11.25" hidden="1" customHeight="1" x14ac:dyDescent="0.2">
      <c r="A1514" s="63">
        <v>36</v>
      </c>
      <c r="B1514" s="284">
        <v>20303</v>
      </c>
      <c r="C1514" s="65"/>
      <c r="D1514" s="66" t="s">
        <v>99</v>
      </c>
      <c r="E1514" s="152"/>
      <c r="G1514" s="75"/>
      <c r="H1514" s="21"/>
      <c r="I1514" s="21"/>
      <c r="J1514" s="21"/>
      <c r="K1514" s="21"/>
    </row>
    <row r="1515" spans="1:11" s="130" customFormat="1" ht="11.25" hidden="1" customHeight="1" x14ac:dyDescent="0.2">
      <c r="A1515" s="63">
        <v>36</v>
      </c>
      <c r="B1515" s="284">
        <v>20304</v>
      </c>
      <c r="C1515" s="65"/>
      <c r="D1515" s="66" t="s">
        <v>100</v>
      </c>
      <c r="E1515" s="152"/>
      <c r="G1515" s="75"/>
      <c r="H1515" s="21"/>
      <c r="I1515" s="21"/>
      <c r="J1515" s="21"/>
      <c r="K1515" s="21"/>
    </row>
    <row r="1516" spans="1:11" s="130" customFormat="1" ht="11.25" hidden="1" customHeight="1" x14ac:dyDescent="0.2">
      <c r="A1516" s="63">
        <v>36</v>
      </c>
      <c r="B1516" s="284">
        <v>20305</v>
      </c>
      <c r="C1516" s="65"/>
      <c r="D1516" s="66" t="s">
        <v>101</v>
      </c>
      <c r="E1516" s="152"/>
      <c r="G1516" s="75"/>
      <c r="H1516" s="21"/>
      <c r="I1516" s="21"/>
      <c r="J1516" s="21"/>
      <c r="K1516" s="21"/>
    </row>
    <row r="1517" spans="1:11" s="130" customFormat="1" ht="11.25" hidden="1" customHeight="1" x14ac:dyDescent="0.2">
      <c r="A1517" s="63">
        <v>36</v>
      </c>
      <c r="B1517" s="284">
        <v>20306</v>
      </c>
      <c r="C1517" s="65"/>
      <c r="D1517" s="66" t="s">
        <v>102</v>
      </c>
      <c r="E1517" s="152"/>
      <c r="G1517" s="75"/>
      <c r="H1517" s="21"/>
      <c r="I1517" s="21"/>
      <c r="J1517" s="21"/>
      <c r="K1517" s="21"/>
    </row>
    <row r="1518" spans="1:11" s="130" customFormat="1" ht="11.25" hidden="1" customHeight="1" x14ac:dyDescent="0.2">
      <c r="A1518" s="63">
        <v>36</v>
      </c>
      <c r="B1518" s="284">
        <v>20399</v>
      </c>
      <c r="C1518" s="65"/>
      <c r="D1518" s="66" t="s">
        <v>103</v>
      </c>
      <c r="E1518" s="152"/>
      <c r="G1518" s="75"/>
      <c r="H1518" s="21"/>
      <c r="I1518" s="21"/>
      <c r="J1518" s="21"/>
      <c r="K1518" s="21"/>
    </row>
    <row r="1519" spans="1:11" s="130" customFormat="1" ht="15" hidden="1" customHeight="1" x14ac:dyDescent="0.2">
      <c r="A1519" s="63">
        <v>42</v>
      </c>
      <c r="B1519" s="284">
        <v>20301</v>
      </c>
      <c r="C1519" s="65"/>
      <c r="D1519" s="66" t="s">
        <v>173</v>
      </c>
      <c r="E1519" s="152"/>
      <c r="G1519" s="75"/>
      <c r="H1519" s="21"/>
      <c r="I1519" s="21"/>
      <c r="J1519" s="21"/>
      <c r="K1519" s="21"/>
    </row>
    <row r="1520" spans="1:11" s="130" customFormat="1" ht="15" hidden="1" customHeight="1" x14ac:dyDescent="0.2">
      <c r="A1520" s="63">
        <v>42</v>
      </c>
      <c r="B1520" s="284">
        <v>20302</v>
      </c>
      <c r="C1520" s="65"/>
      <c r="D1520" s="66" t="s">
        <v>98</v>
      </c>
      <c r="E1520" s="152"/>
      <c r="G1520" s="75"/>
      <c r="H1520" s="21"/>
      <c r="I1520" s="21"/>
      <c r="J1520" s="21"/>
      <c r="K1520" s="21"/>
    </row>
    <row r="1521" spans="1:11" s="130" customFormat="1" ht="12.75" hidden="1" customHeight="1" x14ac:dyDescent="0.2">
      <c r="A1521" s="63">
        <v>42</v>
      </c>
      <c r="B1521" s="284">
        <v>20303</v>
      </c>
      <c r="C1521" s="65"/>
      <c r="D1521" s="66" t="s">
        <v>99</v>
      </c>
      <c r="E1521" s="152"/>
      <c r="G1521" s="75"/>
      <c r="H1521" s="21"/>
      <c r="I1521" s="21"/>
      <c r="J1521" s="21"/>
      <c r="K1521" s="21"/>
    </row>
    <row r="1522" spans="1:11" s="130" customFormat="1" ht="13.5" hidden="1" customHeight="1" x14ac:dyDescent="0.2">
      <c r="A1522" s="63">
        <v>42</v>
      </c>
      <c r="B1522" s="284">
        <v>20304</v>
      </c>
      <c r="C1522" s="65"/>
      <c r="D1522" s="66" t="s">
        <v>100</v>
      </c>
      <c r="E1522" s="152"/>
      <c r="G1522" s="75"/>
      <c r="H1522" s="21"/>
      <c r="I1522" s="21"/>
      <c r="J1522" s="21"/>
      <c r="K1522" s="21"/>
    </row>
    <row r="1523" spans="1:11" s="130" customFormat="1" ht="12.75" hidden="1" customHeight="1" x14ac:dyDescent="0.2">
      <c r="A1523" s="63">
        <v>42</v>
      </c>
      <c r="B1523" s="284">
        <v>20305</v>
      </c>
      <c r="C1523" s="65"/>
      <c r="D1523" s="66" t="s">
        <v>101</v>
      </c>
      <c r="E1523" s="152"/>
      <c r="G1523" s="75"/>
      <c r="H1523" s="21"/>
      <c r="I1523" s="21"/>
      <c r="J1523" s="21"/>
      <c r="K1523" s="21"/>
    </row>
    <row r="1524" spans="1:11" s="130" customFormat="1" ht="12.75" hidden="1" customHeight="1" x14ac:dyDescent="0.2">
      <c r="A1524" s="63">
        <v>42</v>
      </c>
      <c r="B1524" s="284">
        <v>20306</v>
      </c>
      <c r="C1524" s="65"/>
      <c r="D1524" s="66" t="s">
        <v>102</v>
      </c>
      <c r="E1524" s="152"/>
      <c r="G1524" s="75"/>
      <c r="H1524" s="21"/>
      <c r="I1524" s="21"/>
      <c r="J1524" s="21"/>
      <c r="K1524" s="21"/>
    </row>
    <row r="1525" spans="1:11" s="130" customFormat="1" ht="15.75" hidden="1" customHeight="1" x14ac:dyDescent="0.2">
      <c r="A1525" s="63">
        <v>42</v>
      </c>
      <c r="B1525" s="284">
        <v>20399</v>
      </c>
      <c r="C1525" s="65"/>
      <c r="D1525" s="66" t="s">
        <v>103</v>
      </c>
      <c r="E1525" s="152"/>
      <c r="G1525" s="75"/>
      <c r="H1525" s="21"/>
      <c r="I1525" s="21"/>
      <c r="J1525" s="21"/>
      <c r="K1525" s="21"/>
    </row>
    <row r="1526" spans="1:11" s="130" customFormat="1" ht="11.25" hidden="1" customHeight="1" x14ac:dyDescent="0.2">
      <c r="A1526" s="63">
        <v>52</v>
      </c>
      <c r="B1526" s="284">
        <v>20301</v>
      </c>
      <c r="C1526" s="65"/>
      <c r="D1526" s="66" t="s">
        <v>173</v>
      </c>
      <c r="E1526" s="152"/>
      <c r="G1526" s="75"/>
      <c r="H1526" s="21"/>
      <c r="I1526" s="21"/>
      <c r="J1526" s="21"/>
      <c r="K1526" s="21"/>
    </row>
    <row r="1527" spans="1:11" s="130" customFormat="1" ht="11.25" hidden="1" customHeight="1" x14ac:dyDescent="0.2">
      <c r="A1527" s="63">
        <v>52</v>
      </c>
      <c r="B1527" s="284">
        <v>20302</v>
      </c>
      <c r="C1527" s="65"/>
      <c r="D1527" s="66" t="s">
        <v>98</v>
      </c>
      <c r="E1527" s="152"/>
      <c r="G1527" s="75"/>
      <c r="H1527" s="21"/>
      <c r="I1527" s="21"/>
      <c r="J1527" s="21"/>
      <c r="K1527" s="21"/>
    </row>
    <row r="1528" spans="1:11" s="130" customFormat="1" ht="11.25" hidden="1" customHeight="1" x14ac:dyDescent="0.2">
      <c r="A1528" s="63">
        <v>52</v>
      </c>
      <c r="B1528" s="284">
        <v>20303</v>
      </c>
      <c r="C1528" s="65"/>
      <c r="D1528" s="66" t="s">
        <v>99</v>
      </c>
      <c r="E1528" s="152"/>
      <c r="G1528" s="75"/>
      <c r="H1528" s="21"/>
      <c r="I1528" s="21"/>
      <c r="J1528" s="21"/>
      <c r="K1528" s="21"/>
    </row>
    <row r="1529" spans="1:11" s="130" customFormat="1" ht="11.25" hidden="1" customHeight="1" x14ac:dyDescent="0.2">
      <c r="A1529" s="63">
        <v>52</v>
      </c>
      <c r="B1529" s="284">
        <v>20304</v>
      </c>
      <c r="C1529" s="65"/>
      <c r="D1529" s="66" t="s">
        <v>100</v>
      </c>
      <c r="E1529" s="152"/>
      <c r="G1529" s="75"/>
      <c r="H1529" s="21"/>
      <c r="I1529" s="21"/>
      <c r="J1529" s="21"/>
      <c r="K1529" s="21"/>
    </row>
    <row r="1530" spans="1:11" s="130" customFormat="1" ht="11.25" hidden="1" customHeight="1" x14ac:dyDescent="0.2">
      <c r="A1530" s="63">
        <v>52</v>
      </c>
      <c r="B1530" s="284">
        <v>20305</v>
      </c>
      <c r="C1530" s="65"/>
      <c r="D1530" s="66" t="s">
        <v>101</v>
      </c>
      <c r="E1530" s="152"/>
      <c r="G1530" s="75"/>
      <c r="H1530" s="21"/>
      <c r="I1530" s="21"/>
      <c r="J1530" s="21"/>
      <c r="K1530" s="21"/>
    </row>
    <row r="1531" spans="1:11" s="130" customFormat="1" ht="11.25" hidden="1" customHeight="1" x14ac:dyDescent="0.2">
      <c r="A1531" s="63">
        <v>52</v>
      </c>
      <c r="B1531" s="284">
        <v>20306</v>
      </c>
      <c r="C1531" s="65"/>
      <c r="D1531" s="66" t="s">
        <v>102</v>
      </c>
      <c r="E1531" s="152"/>
      <c r="G1531" s="75"/>
      <c r="H1531" s="21"/>
      <c r="I1531" s="21"/>
      <c r="J1531" s="21"/>
      <c r="K1531" s="21"/>
    </row>
    <row r="1532" spans="1:11" s="130" customFormat="1" ht="11.25" hidden="1" customHeight="1" x14ac:dyDescent="0.2">
      <c r="A1532" s="63">
        <v>52</v>
      </c>
      <c r="B1532" s="284">
        <v>20399</v>
      </c>
      <c r="C1532" s="65"/>
      <c r="D1532" s="66" t="s">
        <v>103</v>
      </c>
      <c r="E1532" s="152"/>
      <c r="G1532" s="75"/>
      <c r="H1532" s="21"/>
      <c r="I1532" s="21"/>
      <c r="J1532" s="21"/>
      <c r="K1532" s="21"/>
    </row>
    <row r="1533" spans="1:11" s="130" customFormat="1" ht="15.75" hidden="1" customHeight="1" x14ac:dyDescent="0.2">
      <c r="A1533" s="63"/>
      <c r="B1533" s="284"/>
      <c r="C1533" s="65"/>
      <c r="D1533" s="66"/>
      <c r="E1533" s="152"/>
      <c r="G1533" s="75"/>
      <c r="H1533" s="21"/>
      <c r="I1533" s="21"/>
      <c r="J1533" s="21"/>
      <c r="K1533" s="21"/>
    </row>
    <row r="1534" spans="1:11" s="130" customFormat="1" ht="15.75" hidden="1" customHeight="1" x14ac:dyDescent="0.2">
      <c r="A1534" s="63"/>
      <c r="B1534" s="284"/>
      <c r="C1534" s="65"/>
      <c r="D1534" s="66"/>
      <c r="E1534" s="152"/>
      <c r="G1534" s="75"/>
      <c r="H1534" s="21"/>
      <c r="I1534" s="21"/>
      <c r="J1534" s="21"/>
      <c r="K1534" s="21"/>
    </row>
    <row r="1535" spans="1:11" s="130" customFormat="1" ht="15.75" hidden="1" customHeight="1" x14ac:dyDescent="0.2">
      <c r="A1535" s="63"/>
      <c r="B1535" s="284"/>
      <c r="C1535" s="65"/>
      <c r="D1535" s="66"/>
      <c r="E1535" s="152"/>
      <c r="G1535" s="75"/>
      <c r="H1535" s="21"/>
      <c r="I1535" s="21"/>
      <c r="J1535" s="21"/>
      <c r="K1535" s="21"/>
    </row>
    <row r="1536" spans="1:11" s="130" customFormat="1" ht="15.75" hidden="1" customHeight="1" x14ac:dyDescent="0.2">
      <c r="A1536" s="63"/>
      <c r="B1536" s="284"/>
      <c r="C1536" s="65"/>
      <c r="D1536" s="66"/>
      <c r="E1536" s="152"/>
      <c r="G1536" s="75"/>
      <c r="H1536" s="21"/>
      <c r="I1536" s="21"/>
      <c r="J1536" s="21"/>
      <c r="K1536" s="21"/>
    </row>
    <row r="1537" spans="1:11" s="130" customFormat="1" ht="15.75" hidden="1" customHeight="1" x14ac:dyDescent="0.2">
      <c r="A1537" s="63"/>
      <c r="B1537" s="284"/>
      <c r="C1537" s="65"/>
      <c r="D1537" s="66"/>
      <c r="E1537" s="152"/>
      <c r="G1537" s="75"/>
      <c r="H1537" s="21"/>
      <c r="I1537" s="21"/>
      <c r="J1537" s="21"/>
      <c r="K1537" s="21"/>
    </row>
    <row r="1538" spans="1:11" s="130" customFormat="1" ht="15.75" hidden="1" customHeight="1" x14ac:dyDescent="0.2">
      <c r="A1538" s="63"/>
      <c r="B1538" s="284"/>
      <c r="C1538" s="65"/>
      <c r="D1538" s="66"/>
      <c r="E1538" s="152"/>
      <c r="G1538" s="75"/>
      <c r="H1538" s="21"/>
      <c r="I1538" s="21"/>
      <c r="J1538" s="21"/>
      <c r="K1538" s="21"/>
    </row>
    <row r="1539" spans="1:11" s="130" customFormat="1" ht="15.75" hidden="1" customHeight="1" x14ac:dyDescent="0.2">
      <c r="A1539" s="63"/>
      <c r="B1539" s="284"/>
      <c r="C1539" s="65"/>
      <c r="D1539" s="66"/>
      <c r="E1539" s="152"/>
      <c r="G1539" s="75"/>
      <c r="H1539" s="21"/>
      <c r="I1539" s="21"/>
      <c r="J1539" s="21"/>
      <c r="K1539" s="21"/>
    </row>
    <row r="1540" spans="1:11" s="130" customFormat="1" ht="15.75" hidden="1" customHeight="1" x14ac:dyDescent="0.2">
      <c r="A1540" s="63"/>
      <c r="B1540" s="284"/>
      <c r="C1540" s="65"/>
      <c r="D1540" s="66"/>
      <c r="E1540" s="152"/>
      <c r="G1540" s="75"/>
      <c r="H1540" s="21"/>
      <c r="I1540" s="21"/>
      <c r="J1540" s="21"/>
      <c r="K1540" s="21"/>
    </row>
    <row r="1541" spans="1:11" s="130" customFormat="1" ht="15.75" hidden="1" customHeight="1" x14ac:dyDescent="0.2">
      <c r="A1541" s="63"/>
      <c r="B1541" s="284"/>
      <c r="C1541" s="65"/>
      <c r="D1541" s="66"/>
      <c r="E1541" s="152"/>
      <c r="G1541" s="75"/>
      <c r="H1541" s="21"/>
      <c r="I1541" s="21"/>
      <c r="J1541" s="21"/>
      <c r="K1541" s="21"/>
    </row>
    <row r="1542" spans="1:11" s="130" customFormat="1" ht="15.75" hidden="1" customHeight="1" x14ac:dyDescent="0.2">
      <c r="A1542" s="63"/>
      <c r="B1542" s="284"/>
      <c r="C1542" s="65"/>
      <c r="D1542" s="66"/>
      <c r="E1542" s="152"/>
      <c r="G1542" s="75"/>
      <c r="H1542" s="21"/>
      <c r="I1542" s="21"/>
      <c r="J1542" s="21"/>
      <c r="K1542" s="21"/>
    </row>
    <row r="1543" spans="1:11" s="130" customFormat="1" ht="15.75" hidden="1" customHeight="1" x14ac:dyDescent="0.2">
      <c r="A1543" s="63"/>
      <c r="B1543" s="284"/>
      <c r="C1543" s="65"/>
      <c r="D1543" s="66"/>
      <c r="E1543" s="152"/>
      <c r="G1543" s="75"/>
      <c r="H1543" s="21"/>
      <c r="I1543" s="21"/>
      <c r="J1543" s="21"/>
      <c r="K1543" s="21"/>
    </row>
    <row r="1544" spans="1:11" s="130" customFormat="1" ht="15.75" hidden="1" customHeight="1" x14ac:dyDescent="0.2">
      <c r="A1544" s="63"/>
      <c r="B1544" s="284"/>
      <c r="C1544" s="65"/>
      <c r="D1544" s="66"/>
      <c r="E1544" s="152"/>
      <c r="G1544" s="75"/>
      <c r="H1544" s="21"/>
      <c r="I1544" s="21"/>
      <c r="J1544" s="21"/>
      <c r="K1544" s="21"/>
    </row>
    <row r="1545" spans="1:11" s="130" customFormat="1" ht="15.75" hidden="1" customHeight="1" x14ac:dyDescent="0.2">
      <c r="A1545" s="63"/>
      <c r="B1545" s="284"/>
      <c r="C1545" s="65"/>
      <c r="D1545" s="66"/>
      <c r="E1545" s="152"/>
      <c r="G1545" s="75"/>
      <c r="H1545" s="21"/>
      <c r="I1545" s="21"/>
      <c r="J1545" s="21"/>
      <c r="K1545" s="21"/>
    </row>
    <row r="1546" spans="1:11" s="130" customFormat="1" ht="15.75" hidden="1" customHeight="1" x14ac:dyDescent="0.2">
      <c r="A1546" s="63"/>
      <c r="B1546" s="284"/>
      <c r="C1546" s="65"/>
      <c r="D1546" s="66"/>
      <c r="E1546" s="152"/>
      <c r="G1546" s="75"/>
      <c r="H1546" s="21"/>
      <c r="I1546" s="21"/>
      <c r="J1546" s="21"/>
      <c r="K1546" s="21"/>
    </row>
    <row r="1547" spans="1:11" s="130" customFormat="1" ht="15.75" hidden="1" customHeight="1" x14ac:dyDescent="0.2">
      <c r="A1547" s="63"/>
      <c r="B1547" s="284"/>
      <c r="C1547" s="65"/>
      <c r="D1547" s="66"/>
      <c r="E1547" s="152"/>
      <c r="G1547" s="75"/>
      <c r="H1547" s="21"/>
      <c r="I1547" s="21"/>
      <c r="J1547" s="21"/>
      <c r="K1547" s="21"/>
    </row>
    <row r="1548" spans="1:11" s="130" customFormat="1" ht="15.75" hidden="1" customHeight="1" x14ac:dyDescent="0.2">
      <c r="A1548" s="63"/>
      <c r="B1548" s="284"/>
      <c r="C1548" s="65"/>
      <c r="D1548" s="66"/>
      <c r="E1548" s="152"/>
      <c r="G1548" s="75"/>
      <c r="H1548" s="21"/>
      <c r="I1548" s="21"/>
      <c r="J1548" s="21"/>
      <c r="K1548" s="21"/>
    </row>
    <row r="1549" spans="1:11" s="130" customFormat="1" ht="15.75" hidden="1" customHeight="1" x14ac:dyDescent="0.2">
      <c r="A1549" s="63"/>
      <c r="B1549" s="284"/>
      <c r="C1549" s="65"/>
      <c r="D1549" s="66"/>
      <c r="E1549" s="152"/>
      <c r="G1549" s="75"/>
      <c r="H1549" s="21"/>
      <c r="I1549" s="21"/>
      <c r="J1549" s="21"/>
      <c r="K1549" s="21"/>
    </row>
    <row r="1550" spans="1:11" s="130" customFormat="1" ht="15.75" hidden="1" customHeight="1" x14ac:dyDescent="0.2">
      <c r="A1550" s="63"/>
      <c r="B1550" s="284"/>
      <c r="C1550" s="65"/>
      <c r="D1550" s="66"/>
      <c r="E1550" s="152"/>
      <c r="G1550" s="75"/>
      <c r="H1550" s="21"/>
      <c r="I1550" s="21"/>
      <c r="J1550" s="21"/>
      <c r="K1550" s="21"/>
    </row>
    <row r="1551" spans="1:11" s="130" customFormat="1" ht="15.75" hidden="1" customHeight="1" x14ac:dyDescent="0.2">
      <c r="A1551" s="63"/>
      <c r="B1551" s="284"/>
      <c r="C1551" s="65"/>
      <c r="D1551" s="66"/>
      <c r="E1551" s="152"/>
      <c r="G1551" s="75"/>
      <c r="H1551" s="21"/>
      <c r="I1551" s="21"/>
      <c r="J1551" s="21"/>
      <c r="K1551" s="21"/>
    </row>
    <row r="1552" spans="1:11" s="130" customFormat="1" ht="15.75" hidden="1" customHeight="1" x14ac:dyDescent="0.2">
      <c r="A1552" s="63"/>
      <c r="B1552" s="284"/>
      <c r="C1552" s="65"/>
      <c r="D1552" s="66"/>
      <c r="E1552" s="152"/>
      <c r="G1552" s="75"/>
      <c r="H1552" s="21"/>
      <c r="I1552" s="21"/>
      <c r="J1552" s="21"/>
      <c r="K1552" s="21"/>
    </row>
    <row r="1553" spans="1:11" s="130" customFormat="1" ht="15.75" hidden="1" customHeight="1" x14ac:dyDescent="0.2">
      <c r="A1553" s="63"/>
      <c r="B1553" s="284"/>
      <c r="C1553" s="65"/>
      <c r="D1553" s="66"/>
      <c r="E1553" s="152"/>
      <c r="G1553" s="75"/>
      <c r="H1553" s="21"/>
      <c r="I1553" s="21"/>
      <c r="J1553" s="21"/>
      <c r="K1553" s="21"/>
    </row>
    <row r="1554" spans="1:11" s="130" customFormat="1" ht="15.75" hidden="1" customHeight="1" x14ac:dyDescent="0.2">
      <c r="A1554" s="63"/>
      <c r="B1554" s="284"/>
      <c r="C1554" s="65"/>
      <c r="D1554" s="66"/>
      <c r="E1554" s="152"/>
      <c r="G1554" s="75"/>
      <c r="H1554" s="21"/>
      <c r="I1554" s="21"/>
      <c r="J1554" s="21"/>
      <c r="K1554" s="21"/>
    </row>
    <row r="1555" spans="1:11" s="130" customFormat="1" ht="15.75" hidden="1" customHeight="1" x14ac:dyDescent="0.2">
      <c r="A1555" s="63"/>
      <c r="B1555" s="284"/>
      <c r="C1555" s="65"/>
      <c r="D1555" s="66"/>
      <c r="E1555" s="152"/>
      <c r="G1555" s="75"/>
      <c r="H1555" s="21"/>
      <c r="I1555" s="21"/>
      <c r="J1555" s="21"/>
      <c r="K1555" s="21"/>
    </row>
    <row r="1556" spans="1:11" s="130" customFormat="1" ht="15.75" hidden="1" customHeight="1" x14ac:dyDescent="0.2">
      <c r="A1556" s="63"/>
      <c r="B1556" s="284"/>
      <c r="C1556" s="65"/>
      <c r="D1556" s="66"/>
      <c r="E1556" s="152"/>
      <c r="G1556" s="75"/>
      <c r="H1556" s="21"/>
      <c r="I1556" s="21"/>
      <c r="J1556" s="21"/>
      <c r="K1556" s="21"/>
    </row>
    <row r="1557" spans="1:11" s="130" customFormat="1" ht="15.75" hidden="1" customHeight="1" x14ac:dyDescent="0.2">
      <c r="A1557" s="63"/>
      <c r="B1557" s="284"/>
      <c r="C1557" s="65"/>
      <c r="D1557" s="66"/>
      <c r="E1557" s="152"/>
      <c r="G1557" s="75"/>
      <c r="H1557" s="21"/>
      <c r="I1557" s="21"/>
      <c r="J1557" s="21"/>
      <c r="K1557" s="21"/>
    </row>
    <row r="1558" spans="1:11" s="130" customFormat="1" ht="15.75" hidden="1" customHeight="1" x14ac:dyDescent="0.2">
      <c r="A1558" s="63"/>
      <c r="B1558" s="284"/>
      <c r="C1558" s="65"/>
      <c r="D1558" s="66"/>
      <c r="E1558" s="152"/>
      <c r="G1558" s="75"/>
      <c r="H1558" s="21"/>
      <c r="I1558" s="21"/>
      <c r="J1558" s="21"/>
      <c r="K1558" s="21"/>
    </row>
    <row r="1559" spans="1:11" s="130" customFormat="1" ht="15.75" hidden="1" customHeight="1" x14ac:dyDescent="0.2">
      <c r="A1559" s="63"/>
      <c r="B1559" s="284"/>
      <c r="C1559" s="65"/>
      <c r="D1559" s="66"/>
      <c r="E1559" s="152"/>
      <c r="G1559" s="75"/>
      <c r="H1559" s="21"/>
      <c r="I1559" s="21"/>
      <c r="J1559" s="21"/>
      <c r="K1559" s="21"/>
    </row>
    <row r="1560" spans="1:11" s="130" customFormat="1" ht="15.75" hidden="1" customHeight="1" x14ac:dyDescent="0.2">
      <c r="A1560" s="63"/>
      <c r="B1560" s="284"/>
      <c r="C1560" s="65"/>
      <c r="D1560" s="66"/>
      <c r="E1560" s="152"/>
      <c r="G1560" s="75"/>
      <c r="H1560" s="21"/>
      <c r="I1560" s="21"/>
      <c r="J1560" s="21"/>
      <c r="K1560" s="21"/>
    </row>
    <row r="1561" spans="1:11" s="130" customFormat="1" ht="15.75" hidden="1" customHeight="1" x14ac:dyDescent="0.2">
      <c r="A1561" s="63"/>
      <c r="B1561" s="284"/>
      <c r="C1561" s="65"/>
      <c r="D1561" s="66"/>
      <c r="E1561" s="152"/>
      <c r="G1561" s="75"/>
      <c r="H1561" s="21"/>
      <c r="I1561" s="21"/>
      <c r="J1561" s="21"/>
      <c r="K1561" s="21"/>
    </row>
    <row r="1562" spans="1:11" s="130" customFormat="1" ht="15.75" hidden="1" customHeight="1" x14ac:dyDescent="0.2">
      <c r="A1562" s="63"/>
      <c r="B1562" s="284"/>
      <c r="C1562" s="65"/>
      <c r="D1562" s="66"/>
      <c r="E1562" s="152"/>
      <c r="G1562" s="75"/>
      <c r="H1562" s="21"/>
      <c r="I1562" s="21"/>
      <c r="J1562" s="21"/>
      <c r="K1562" s="21"/>
    </row>
    <row r="1563" spans="1:11" s="130" customFormat="1" ht="15.75" hidden="1" customHeight="1" x14ac:dyDescent="0.2">
      <c r="A1563" s="63"/>
      <c r="B1563" s="284"/>
      <c r="C1563" s="65"/>
      <c r="D1563" s="66"/>
      <c r="E1563" s="152"/>
      <c r="G1563" s="75"/>
      <c r="H1563" s="21"/>
      <c r="I1563" s="21"/>
      <c r="J1563" s="21"/>
      <c r="K1563" s="21"/>
    </row>
    <row r="1564" spans="1:11" s="130" customFormat="1" ht="15.75" hidden="1" customHeight="1" x14ac:dyDescent="0.2">
      <c r="A1564" s="63"/>
      <c r="B1564" s="284"/>
      <c r="C1564" s="65"/>
      <c r="D1564" s="66"/>
      <c r="E1564" s="152"/>
      <c r="G1564" s="75"/>
      <c r="H1564" s="21"/>
      <c r="I1564" s="21"/>
      <c r="J1564" s="21"/>
      <c r="K1564" s="21"/>
    </row>
    <row r="1565" spans="1:11" s="130" customFormat="1" ht="15.75" hidden="1" customHeight="1" x14ac:dyDescent="0.2">
      <c r="A1565" s="63"/>
      <c r="B1565" s="284"/>
      <c r="C1565" s="65"/>
      <c r="D1565" s="66"/>
      <c r="E1565" s="152"/>
      <c r="G1565" s="75"/>
      <c r="H1565" s="21"/>
      <c r="I1565" s="21"/>
      <c r="J1565" s="21"/>
      <c r="K1565" s="21"/>
    </row>
    <row r="1566" spans="1:11" s="130" customFormat="1" ht="15.75" hidden="1" customHeight="1" x14ac:dyDescent="0.2">
      <c r="A1566" s="63"/>
      <c r="B1566" s="284"/>
      <c r="C1566" s="65"/>
      <c r="D1566" s="66"/>
      <c r="E1566" s="152"/>
      <c r="G1566" s="75"/>
      <c r="H1566" s="21"/>
      <c r="I1566" s="21"/>
      <c r="J1566" s="21"/>
      <c r="K1566" s="21"/>
    </row>
    <row r="1567" spans="1:11" s="130" customFormat="1" ht="15.75" hidden="1" customHeight="1" x14ac:dyDescent="0.2">
      <c r="A1567" s="63"/>
      <c r="B1567" s="284"/>
      <c r="C1567" s="65"/>
      <c r="D1567" s="66"/>
      <c r="E1567" s="152"/>
      <c r="G1567" s="75"/>
      <c r="H1567" s="21"/>
      <c r="I1567" s="21"/>
      <c r="J1567" s="21"/>
      <c r="K1567" s="21"/>
    </row>
    <row r="1568" spans="1:11" s="130" customFormat="1" ht="15.75" hidden="1" customHeight="1" x14ac:dyDescent="0.2">
      <c r="A1568" s="63"/>
      <c r="B1568" s="284"/>
      <c r="C1568" s="65"/>
      <c r="D1568" s="66"/>
      <c r="E1568" s="152"/>
      <c r="G1568" s="75"/>
      <c r="H1568" s="21"/>
      <c r="I1568" s="21"/>
      <c r="J1568" s="21"/>
      <c r="K1568" s="21"/>
    </row>
    <row r="1569" spans="1:11" s="130" customFormat="1" ht="15.75" hidden="1" customHeight="1" x14ac:dyDescent="0.2">
      <c r="A1569" s="63"/>
      <c r="B1569" s="284"/>
      <c r="C1569" s="65"/>
      <c r="D1569" s="66"/>
      <c r="E1569" s="152"/>
      <c r="G1569" s="75"/>
      <c r="H1569" s="21"/>
      <c r="I1569" s="21"/>
      <c r="J1569" s="21"/>
      <c r="K1569" s="21"/>
    </row>
    <row r="1570" spans="1:11" s="130" customFormat="1" ht="15.75" hidden="1" customHeight="1" x14ac:dyDescent="0.2">
      <c r="A1570" s="63"/>
      <c r="B1570" s="284"/>
      <c r="C1570" s="65"/>
      <c r="D1570" s="66"/>
      <c r="E1570" s="152"/>
      <c r="G1570" s="75"/>
      <c r="H1570" s="21"/>
      <c r="I1570" s="21"/>
      <c r="J1570" s="21"/>
      <c r="K1570" s="21"/>
    </row>
    <row r="1571" spans="1:11" s="130" customFormat="1" ht="15.75" hidden="1" customHeight="1" x14ac:dyDescent="0.2">
      <c r="A1571" s="63"/>
      <c r="B1571" s="284"/>
      <c r="C1571" s="65"/>
      <c r="D1571" s="66"/>
      <c r="E1571" s="152"/>
      <c r="G1571" s="75"/>
      <c r="H1571" s="21"/>
      <c r="I1571" s="21"/>
      <c r="J1571" s="21"/>
      <c r="K1571" s="21"/>
    </row>
    <row r="1572" spans="1:11" s="130" customFormat="1" ht="15.75" hidden="1" customHeight="1" x14ac:dyDescent="0.2">
      <c r="A1572" s="63"/>
      <c r="B1572" s="284"/>
      <c r="C1572" s="65"/>
      <c r="D1572" s="66"/>
      <c r="E1572" s="152"/>
      <c r="G1572" s="75"/>
      <c r="H1572" s="21"/>
      <c r="I1572" s="21"/>
      <c r="J1572" s="21"/>
      <c r="K1572" s="21"/>
    </row>
    <row r="1573" spans="1:11" s="130" customFormat="1" ht="15.75" hidden="1" customHeight="1" x14ac:dyDescent="0.2">
      <c r="A1573" s="63"/>
      <c r="B1573" s="284"/>
      <c r="C1573" s="65"/>
      <c r="D1573" s="66"/>
      <c r="E1573" s="152"/>
      <c r="G1573" s="75"/>
      <c r="H1573" s="21"/>
      <c r="I1573" s="21"/>
      <c r="J1573" s="21"/>
      <c r="K1573" s="21"/>
    </row>
    <row r="1574" spans="1:11" s="130" customFormat="1" ht="15.75" hidden="1" customHeight="1" x14ac:dyDescent="0.2">
      <c r="A1574" s="63"/>
      <c r="B1574" s="284"/>
      <c r="C1574" s="65"/>
      <c r="D1574" s="66"/>
      <c r="E1574" s="152"/>
      <c r="G1574" s="75"/>
      <c r="H1574" s="21"/>
      <c r="I1574" s="21"/>
      <c r="J1574" s="21"/>
      <c r="K1574" s="21"/>
    </row>
    <row r="1575" spans="1:11" s="130" customFormat="1" ht="15.75" hidden="1" customHeight="1" x14ac:dyDescent="0.2">
      <c r="A1575" s="63"/>
      <c r="B1575" s="284"/>
      <c r="C1575" s="65"/>
      <c r="D1575" s="66"/>
      <c r="E1575" s="152"/>
      <c r="G1575" s="75"/>
      <c r="H1575" s="21"/>
      <c r="I1575" s="21"/>
      <c r="J1575" s="21"/>
      <c r="K1575" s="21"/>
    </row>
    <row r="1576" spans="1:11" s="130" customFormat="1" ht="15.75" hidden="1" customHeight="1" x14ac:dyDescent="0.2">
      <c r="A1576" s="63"/>
      <c r="B1576" s="284"/>
      <c r="C1576" s="65"/>
      <c r="D1576" s="66"/>
      <c r="E1576" s="152"/>
      <c r="G1576" s="75"/>
      <c r="H1576" s="21"/>
      <c r="I1576" s="21"/>
      <c r="J1576" s="21"/>
      <c r="K1576" s="21"/>
    </row>
    <row r="1577" spans="1:11" s="130" customFormat="1" ht="15.75" hidden="1" customHeight="1" x14ac:dyDescent="0.2">
      <c r="A1577" s="63"/>
      <c r="B1577" s="284"/>
      <c r="C1577" s="65"/>
      <c r="D1577" s="66"/>
      <c r="E1577" s="152"/>
      <c r="G1577" s="75"/>
      <c r="H1577" s="21"/>
      <c r="I1577" s="21"/>
      <c r="J1577" s="21"/>
      <c r="K1577" s="21"/>
    </row>
    <row r="1578" spans="1:11" s="130" customFormat="1" ht="15.75" hidden="1" customHeight="1" x14ac:dyDescent="0.2">
      <c r="A1578" s="63"/>
      <c r="B1578" s="284"/>
      <c r="C1578" s="65"/>
      <c r="D1578" s="66"/>
      <c r="E1578" s="152"/>
      <c r="G1578" s="75"/>
      <c r="H1578" s="21"/>
      <c r="I1578" s="21"/>
      <c r="J1578" s="21"/>
      <c r="K1578" s="21"/>
    </row>
    <row r="1579" spans="1:11" s="130" customFormat="1" ht="15.75" hidden="1" customHeight="1" x14ac:dyDescent="0.2">
      <c r="A1579" s="63"/>
      <c r="B1579" s="284"/>
      <c r="C1579" s="65"/>
      <c r="D1579" s="66"/>
      <c r="E1579" s="152"/>
      <c r="G1579" s="75"/>
      <c r="H1579" s="21"/>
      <c r="I1579" s="21"/>
      <c r="J1579" s="21"/>
      <c r="K1579" s="21"/>
    </row>
    <row r="1580" spans="1:11" s="130" customFormat="1" ht="15.75" hidden="1" customHeight="1" x14ac:dyDescent="0.2">
      <c r="A1580" s="63"/>
      <c r="B1580" s="284"/>
      <c r="C1580" s="65"/>
      <c r="D1580" s="66"/>
      <c r="E1580" s="152"/>
      <c r="G1580" s="75"/>
      <c r="H1580" s="21"/>
      <c r="I1580" s="21"/>
      <c r="J1580" s="21"/>
      <c r="K1580" s="21"/>
    </row>
    <row r="1581" spans="1:11" s="130" customFormat="1" ht="15.75" hidden="1" customHeight="1" x14ac:dyDescent="0.2">
      <c r="A1581" s="63"/>
      <c r="B1581" s="284"/>
      <c r="C1581" s="65"/>
      <c r="D1581" s="66"/>
      <c r="E1581" s="152"/>
      <c r="G1581" s="75"/>
      <c r="H1581" s="21"/>
      <c r="I1581" s="21"/>
      <c r="J1581" s="21"/>
      <c r="K1581" s="21"/>
    </row>
    <row r="1582" spans="1:11" s="130" customFormat="1" ht="15.75" hidden="1" customHeight="1" x14ac:dyDescent="0.2">
      <c r="A1582" s="63"/>
      <c r="B1582" s="284"/>
      <c r="C1582" s="65"/>
      <c r="D1582" s="66"/>
      <c r="E1582" s="152"/>
      <c r="G1582" s="75"/>
      <c r="H1582" s="21"/>
      <c r="I1582" s="21"/>
      <c r="J1582" s="21"/>
      <c r="K1582" s="21"/>
    </row>
    <row r="1583" spans="1:11" s="130" customFormat="1" ht="15.75" hidden="1" customHeight="1" x14ac:dyDescent="0.2">
      <c r="A1583" s="63"/>
      <c r="B1583" s="284"/>
      <c r="C1583" s="65"/>
      <c r="D1583" s="66"/>
      <c r="E1583" s="152"/>
      <c r="G1583" s="75"/>
      <c r="H1583" s="21"/>
      <c r="I1583" s="21"/>
      <c r="J1583" s="21"/>
      <c r="K1583" s="21"/>
    </row>
    <row r="1584" spans="1:11" s="130" customFormat="1" ht="15.75" hidden="1" customHeight="1" x14ac:dyDescent="0.2">
      <c r="A1584" s="63"/>
      <c r="B1584" s="284"/>
      <c r="C1584" s="65"/>
      <c r="D1584" s="66"/>
      <c r="E1584" s="152"/>
      <c r="G1584" s="75"/>
      <c r="H1584" s="21"/>
      <c r="I1584" s="21"/>
      <c r="J1584" s="21"/>
      <c r="K1584" s="21"/>
    </row>
    <row r="1585" spans="1:11" s="130" customFormat="1" ht="15.75" hidden="1" customHeight="1" x14ac:dyDescent="0.2">
      <c r="A1585" s="63"/>
      <c r="B1585" s="284"/>
      <c r="C1585" s="65"/>
      <c r="D1585" s="66"/>
      <c r="E1585" s="152"/>
      <c r="G1585" s="75"/>
      <c r="H1585" s="21"/>
      <c r="I1585" s="21"/>
      <c r="J1585" s="21"/>
      <c r="K1585" s="21"/>
    </row>
    <row r="1586" spans="1:11" s="130" customFormat="1" ht="15.75" hidden="1" customHeight="1" x14ac:dyDescent="0.2">
      <c r="A1586" s="63"/>
      <c r="B1586" s="284"/>
      <c r="C1586" s="65"/>
      <c r="D1586" s="66"/>
      <c r="E1586" s="152"/>
      <c r="G1586" s="75"/>
      <c r="H1586" s="21"/>
      <c r="I1586" s="21"/>
      <c r="J1586" s="21"/>
      <c r="K1586" s="21"/>
    </row>
    <row r="1587" spans="1:11" s="130" customFormat="1" ht="15.75" hidden="1" customHeight="1" x14ac:dyDescent="0.2">
      <c r="A1587" s="63"/>
      <c r="B1587" s="284"/>
      <c r="C1587" s="65"/>
      <c r="D1587" s="66"/>
      <c r="E1587" s="152"/>
      <c r="G1587" s="75"/>
      <c r="H1587" s="21"/>
      <c r="I1587" s="21"/>
      <c r="J1587" s="21"/>
      <c r="K1587" s="21"/>
    </row>
    <row r="1588" spans="1:11" s="130" customFormat="1" ht="15.75" hidden="1" customHeight="1" x14ac:dyDescent="0.2">
      <c r="A1588" s="63"/>
      <c r="B1588" s="284"/>
      <c r="C1588" s="65"/>
      <c r="D1588" s="66"/>
      <c r="E1588" s="152"/>
      <c r="G1588" s="75"/>
      <c r="H1588" s="21"/>
      <c r="I1588" s="21"/>
      <c r="J1588" s="21"/>
      <c r="K1588" s="21"/>
    </row>
    <row r="1589" spans="1:11" s="130" customFormat="1" ht="15.75" hidden="1" customHeight="1" x14ac:dyDescent="0.2">
      <c r="A1589" s="63"/>
      <c r="B1589" s="284"/>
      <c r="C1589" s="65"/>
      <c r="D1589" s="66"/>
      <c r="E1589" s="152"/>
      <c r="G1589" s="75"/>
      <c r="H1589" s="21"/>
      <c r="I1589" s="21"/>
      <c r="J1589" s="21"/>
      <c r="K1589" s="21"/>
    </row>
    <row r="1590" spans="1:11" s="130" customFormat="1" ht="15.75" hidden="1" customHeight="1" x14ac:dyDescent="0.2">
      <c r="A1590" s="63"/>
      <c r="B1590" s="284"/>
      <c r="C1590" s="65"/>
      <c r="D1590" s="66"/>
      <c r="E1590" s="152"/>
      <c r="G1590" s="75"/>
      <c r="H1590" s="21"/>
      <c r="I1590" s="21"/>
      <c r="J1590" s="21"/>
      <c r="K1590" s="21"/>
    </row>
    <row r="1591" spans="1:11" s="130" customFormat="1" ht="15.75" hidden="1" customHeight="1" x14ac:dyDescent="0.2">
      <c r="A1591" s="63"/>
      <c r="B1591" s="284"/>
      <c r="C1591" s="65"/>
      <c r="D1591" s="66"/>
      <c r="E1591" s="152"/>
      <c r="G1591" s="75"/>
      <c r="H1591" s="21"/>
      <c r="I1591" s="21"/>
      <c r="J1591" s="21"/>
      <c r="K1591" s="21"/>
    </row>
    <row r="1592" spans="1:11" s="130" customFormat="1" ht="15.75" hidden="1" customHeight="1" x14ac:dyDescent="0.2">
      <c r="A1592" s="63"/>
      <c r="B1592" s="284"/>
      <c r="C1592" s="65"/>
      <c r="D1592" s="66"/>
      <c r="E1592" s="152"/>
      <c r="G1592" s="75"/>
      <c r="H1592" s="21"/>
      <c r="I1592" s="21"/>
      <c r="J1592" s="21"/>
      <c r="K1592" s="21"/>
    </row>
    <row r="1593" spans="1:11" s="130" customFormat="1" ht="15.75" hidden="1" customHeight="1" x14ac:dyDescent="0.2">
      <c r="A1593" s="63"/>
      <c r="B1593" s="284"/>
      <c r="C1593" s="65"/>
      <c r="D1593" s="66"/>
      <c r="E1593" s="152"/>
      <c r="G1593" s="75"/>
      <c r="H1593" s="21"/>
      <c r="I1593" s="21"/>
      <c r="J1593" s="21"/>
      <c r="K1593" s="21"/>
    </row>
    <row r="1594" spans="1:11" s="130" customFormat="1" ht="15.75" hidden="1" customHeight="1" x14ac:dyDescent="0.2">
      <c r="A1594" s="63"/>
      <c r="B1594" s="284"/>
      <c r="C1594" s="65"/>
      <c r="D1594" s="66"/>
      <c r="E1594" s="152"/>
      <c r="G1594" s="75"/>
      <c r="H1594" s="21"/>
      <c r="I1594" s="21"/>
      <c r="J1594" s="21"/>
      <c r="K1594" s="21"/>
    </row>
    <row r="1595" spans="1:11" s="130" customFormat="1" ht="15.75" hidden="1" customHeight="1" x14ac:dyDescent="0.2">
      <c r="A1595" s="63"/>
      <c r="B1595" s="284"/>
      <c r="C1595" s="65"/>
      <c r="D1595" s="66"/>
      <c r="E1595" s="152"/>
      <c r="G1595" s="75"/>
      <c r="H1595" s="21"/>
      <c r="I1595" s="21"/>
      <c r="J1595" s="21"/>
      <c r="K1595" s="21"/>
    </row>
    <row r="1596" spans="1:11" s="130" customFormat="1" ht="15.75" hidden="1" customHeight="1" x14ac:dyDescent="0.2">
      <c r="A1596" s="63"/>
      <c r="B1596" s="284"/>
      <c r="C1596" s="65"/>
      <c r="D1596" s="66"/>
      <c r="E1596" s="152"/>
      <c r="G1596" s="75"/>
      <c r="H1596" s="21"/>
      <c r="I1596" s="21"/>
      <c r="J1596" s="21"/>
      <c r="K1596" s="21"/>
    </row>
    <row r="1597" spans="1:11" s="130" customFormat="1" ht="15.75" hidden="1" customHeight="1" x14ac:dyDescent="0.2">
      <c r="A1597" s="63"/>
      <c r="B1597" s="284"/>
      <c r="C1597" s="65"/>
      <c r="D1597" s="66"/>
      <c r="E1597" s="152"/>
      <c r="G1597" s="75"/>
      <c r="H1597" s="21"/>
      <c r="I1597" s="21"/>
      <c r="J1597" s="21"/>
      <c r="K1597" s="21"/>
    </row>
    <row r="1598" spans="1:11" s="130" customFormat="1" ht="15.75" hidden="1" customHeight="1" x14ac:dyDescent="0.2">
      <c r="A1598" s="63"/>
      <c r="B1598" s="284"/>
      <c r="C1598" s="65"/>
      <c r="D1598" s="66"/>
      <c r="E1598" s="152"/>
      <c r="G1598" s="75"/>
      <c r="H1598" s="21"/>
      <c r="I1598" s="21"/>
      <c r="J1598" s="21"/>
      <c r="K1598" s="21"/>
    </row>
    <row r="1599" spans="1:11" s="130" customFormat="1" ht="15.75" hidden="1" customHeight="1" x14ac:dyDescent="0.2">
      <c r="A1599" s="63"/>
      <c r="B1599" s="284"/>
      <c r="C1599" s="65"/>
      <c r="D1599" s="66"/>
      <c r="E1599" s="152"/>
      <c r="G1599" s="75"/>
      <c r="H1599" s="21"/>
      <c r="I1599" s="21"/>
      <c r="J1599" s="21"/>
      <c r="K1599" s="21"/>
    </row>
    <row r="1600" spans="1:11" s="130" customFormat="1" ht="15.75" hidden="1" customHeight="1" x14ac:dyDescent="0.2">
      <c r="A1600" s="63"/>
      <c r="B1600" s="284"/>
      <c r="C1600" s="65"/>
      <c r="D1600" s="66"/>
      <c r="E1600" s="152"/>
      <c r="G1600" s="75"/>
      <c r="H1600" s="21"/>
      <c r="I1600" s="21"/>
      <c r="J1600" s="21"/>
      <c r="K1600" s="21"/>
    </row>
    <row r="1601" spans="1:11" s="130" customFormat="1" ht="15.75" hidden="1" customHeight="1" x14ac:dyDescent="0.2">
      <c r="A1601" s="63"/>
      <c r="B1601" s="284"/>
      <c r="C1601" s="65"/>
      <c r="D1601" s="66"/>
      <c r="E1601" s="152"/>
      <c r="G1601" s="75"/>
      <c r="H1601" s="21"/>
      <c r="I1601" s="21"/>
      <c r="J1601" s="21"/>
      <c r="K1601" s="21"/>
    </row>
    <row r="1602" spans="1:11" s="130" customFormat="1" ht="15.75" hidden="1" customHeight="1" x14ac:dyDescent="0.2">
      <c r="A1602" s="63"/>
      <c r="B1602" s="284"/>
      <c r="C1602" s="65"/>
      <c r="D1602" s="66"/>
      <c r="E1602" s="152"/>
      <c r="G1602" s="75"/>
      <c r="H1602" s="21"/>
      <c r="I1602" s="21"/>
      <c r="J1602" s="21"/>
      <c r="K1602" s="21"/>
    </row>
    <row r="1603" spans="1:11" s="130" customFormat="1" ht="15.75" hidden="1" customHeight="1" x14ac:dyDescent="0.2">
      <c r="A1603" s="63"/>
      <c r="B1603" s="284"/>
      <c r="C1603" s="65"/>
      <c r="D1603" s="66"/>
      <c r="E1603" s="152"/>
      <c r="G1603" s="75"/>
      <c r="H1603" s="21"/>
      <c r="I1603" s="21"/>
      <c r="J1603" s="21"/>
      <c r="K1603" s="21"/>
    </row>
    <row r="1604" spans="1:11" s="130" customFormat="1" ht="15.75" hidden="1" customHeight="1" x14ac:dyDescent="0.2">
      <c r="A1604" s="63"/>
      <c r="B1604" s="284"/>
      <c r="C1604" s="65"/>
      <c r="D1604" s="66"/>
      <c r="E1604" s="152"/>
      <c r="G1604" s="75"/>
      <c r="H1604" s="21"/>
      <c r="I1604" s="21"/>
      <c r="J1604" s="21"/>
      <c r="K1604" s="21"/>
    </row>
    <row r="1605" spans="1:11" s="130" customFormat="1" ht="15.75" hidden="1" customHeight="1" x14ac:dyDescent="0.2">
      <c r="A1605" s="63"/>
      <c r="B1605" s="284"/>
      <c r="C1605" s="65"/>
      <c r="D1605" s="66"/>
      <c r="E1605" s="152"/>
      <c r="G1605" s="75"/>
      <c r="H1605" s="21"/>
      <c r="I1605" s="21"/>
      <c r="J1605" s="21"/>
      <c r="K1605" s="21"/>
    </row>
    <row r="1606" spans="1:11" s="130" customFormat="1" ht="15.75" hidden="1" customHeight="1" x14ac:dyDescent="0.2">
      <c r="A1606" s="63"/>
      <c r="B1606" s="284"/>
      <c r="C1606" s="65"/>
      <c r="D1606" s="66"/>
      <c r="E1606" s="152"/>
      <c r="G1606" s="75"/>
      <c r="H1606" s="21"/>
      <c r="I1606" s="21"/>
      <c r="J1606" s="21"/>
      <c r="K1606" s="21"/>
    </row>
    <row r="1607" spans="1:11" s="130" customFormat="1" ht="15.75" hidden="1" customHeight="1" x14ac:dyDescent="0.2">
      <c r="A1607" s="63"/>
      <c r="B1607" s="284"/>
      <c r="C1607" s="65"/>
      <c r="D1607" s="66"/>
      <c r="E1607" s="152"/>
      <c r="G1607" s="75"/>
      <c r="H1607" s="21"/>
      <c r="I1607" s="21"/>
      <c r="J1607" s="21"/>
      <c r="K1607" s="21"/>
    </row>
    <row r="1608" spans="1:11" s="130" customFormat="1" ht="15.75" hidden="1" customHeight="1" x14ac:dyDescent="0.2">
      <c r="A1608" s="63"/>
      <c r="B1608" s="284"/>
      <c r="C1608" s="65"/>
      <c r="D1608" s="66"/>
      <c r="E1608" s="152"/>
      <c r="G1608" s="75"/>
      <c r="H1608" s="21"/>
      <c r="I1608" s="21"/>
      <c r="J1608" s="21"/>
      <c r="K1608" s="21"/>
    </row>
    <row r="1609" spans="1:11" s="130" customFormat="1" ht="15.75" hidden="1" customHeight="1" x14ac:dyDescent="0.2">
      <c r="A1609" s="63"/>
      <c r="B1609" s="284"/>
      <c r="C1609" s="65"/>
      <c r="D1609" s="66"/>
      <c r="E1609" s="152"/>
      <c r="G1609" s="75"/>
      <c r="H1609" s="21"/>
      <c r="I1609" s="21"/>
      <c r="J1609" s="21"/>
      <c r="K1609" s="21"/>
    </row>
    <row r="1610" spans="1:11" s="130" customFormat="1" ht="15.75" hidden="1" customHeight="1" x14ac:dyDescent="0.2">
      <c r="A1610" s="63"/>
      <c r="B1610" s="284"/>
      <c r="C1610" s="65"/>
      <c r="D1610" s="66"/>
      <c r="E1610" s="152"/>
      <c r="G1610" s="75"/>
      <c r="H1610" s="21"/>
      <c r="I1610" s="21"/>
      <c r="J1610" s="21"/>
      <c r="K1610" s="21"/>
    </row>
    <row r="1611" spans="1:11" s="130" customFormat="1" ht="15.75" hidden="1" customHeight="1" x14ac:dyDescent="0.2">
      <c r="A1611" s="63"/>
      <c r="B1611" s="284"/>
      <c r="C1611" s="65"/>
      <c r="D1611" s="66"/>
      <c r="E1611" s="152"/>
      <c r="G1611" s="75"/>
      <c r="H1611" s="21"/>
      <c r="I1611" s="21"/>
      <c r="J1611" s="21"/>
      <c r="K1611" s="21"/>
    </row>
    <row r="1612" spans="1:11" s="130" customFormat="1" ht="15.75" hidden="1" customHeight="1" x14ac:dyDescent="0.2">
      <c r="A1612" s="63"/>
      <c r="B1612" s="284"/>
      <c r="C1612" s="65"/>
      <c r="D1612" s="66"/>
      <c r="E1612" s="152"/>
      <c r="G1612" s="75"/>
      <c r="H1612" s="21"/>
      <c r="I1612" s="21"/>
      <c r="J1612" s="21"/>
      <c r="K1612" s="21"/>
    </row>
    <row r="1613" spans="1:11" s="130" customFormat="1" ht="15.75" hidden="1" customHeight="1" x14ac:dyDescent="0.2">
      <c r="A1613" s="63"/>
      <c r="B1613" s="284"/>
      <c r="C1613" s="65"/>
      <c r="D1613" s="66"/>
      <c r="E1613" s="152"/>
      <c r="G1613" s="75"/>
      <c r="H1613" s="21"/>
      <c r="I1613" s="21"/>
      <c r="J1613" s="21"/>
      <c r="K1613" s="21"/>
    </row>
    <row r="1614" spans="1:11" s="130" customFormat="1" ht="15.75" hidden="1" customHeight="1" x14ac:dyDescent="0.2">
      <c r="A1614" s="63"/>
      <c r="B1614" s="284"/>
      <c r="C1614" s="65"/>
      <c r="D1614" s="66"/>
      <c r="E1614" s="152"/>
      <c r="G1614" s="75"/>
      <c r="H1614" s="21"/>
      <c r="I1614" s="21"/>
      <c r="J1614" s="21"/>
      <c r="K1614" s="21"/>
    </row>
    <row r="1615" spans="1:11" s="130" customFormat="1" ht="15.75" hidden="1" customHeight="1" x14ac:dyDescent="0.2">
      <c r="A1615" s="63"/>
      <c r="B1615" s="284"/>
      <c r="C1615" s="65"/>
      <c r="D1615" s="66"/>
      <c r="E1615" s="152"/>
      <c r="G1615" s="75"/>
      <c r="H1615" s="21"/>
      <c r="I1615" s="21"/>
      <c r="J1615" s="21"/>
      <c r="K1615" s="21"/>
    </row>
    <row r="1616" spans="1:11" s="130" customFormat="1" ht="15.75" hidden="1" customHeight="1" x14ac:dyDescent="0.2">
      <c r="A1616" s="63"/>
      <c r="B1616" s="284"/>
      <c r="C1616" s="65"/>
      <c r="D1616" s="66"/>
      <c r="E1616" s="152"/>
      <c r="G1616" s="75"/>
      <c r="H1616" s="21"/>
      <c r="I1616" s="21"/>
      <c r="J1616" s="21"/>
      <c r="K1616" s="21"/>
    </row>
    <row r="1617" spans="1:11" s="130" customFormat="1" ht="15.75" hidden="1" customHeight="1" x14ac:dyDescent="0.2">
      <c r="A1617" s="63"/>
      <c r="B1617" s="284"/>
      <c r="C1617" s="65"/>
      <c r="D1617" s="66"/>
      <c r="E1617" s="152"/>
      <c r="G1617" s="75"/>
      <c r="H1617" s="21"/>
      <c r="I1617" s="21"/>
      <c r="J1617" s="21"/>
      <c r="K1617" s="21"/>
    </row>
    <row r="1618" spans="1:11" s="130" customFormat="1" ht="15.75" hidden="1" customHeight="1" x14ac:dyDescent="0.2">
      <c r="A1618" s="63"/>
      <c r="B1618" s="284"/>
      <c r="C1618" s="65"/>
      <c r="D1618" s="66"/>
      <c r="E1618" s="152"/>
      <c r="G1618" s="75"/>
      <c r="H1618" s="21"/>
      <c r="I1618" s="21"/>
      <c r="J1618" s="21"/>
      <c r="K1618" s="21"/>
    </row>
    <row r="1619" spans="1:11" s="130" customFormat="1" ht="15.75" hidden="1" customHeight="1" x14ac:dyDescent="0.2">
      <c r="A1619" s="63"/>
      <c r="B1619" s="284"/>
      <c r="C1619" s="65"/>
      <c r="D1619" s="66"/>
      <c r="E1619" s="152"/>
      <c r="G1619" s="75"/>
      <c r="H1619" s="21"/>
      <c r="I1619" s="21"/>
      <c r="J1619" s="21"/>
      <c r="K1619" s="21"/>
    </row>
    <row r="1620" spans="1:11" s="130" customFormat="1" ht="15.75" hidden="1" customHeight="1" x14ac:dyDescent="0.2">
      <c r="A1620" s="63"/>
      <c r="B1620" s="284"/>
      <c r="C1620" s="65"/>
      <c r="D1620" s="66"/>
      <c r="E1620" s="152"/>
      <c r="G1620" s="75"/>
      <c r="H1620" s="21"/>
      <c r="I1620" s="21"/>
      <c r="J1620" s="21"/>
      <c r="K1620" s="21"/>
    </row>
    <row r="1621" spans="1:11" s="130" customFormat="1" ht="15.75" hidden="1" customHeight="1" x14ac:dyDescent="0.2">
      <c r="A1621" s="63"/>
      <c r="B1621" s="284"/>
      <c r="C1621" s="65"/>
      <c r="D1621" s="66"/>
      <c r="E1621" s="152"/>
      <c r="G1621" s="75"/>
      <c r="H1621" s="21"/>
      <c r="I1621" s="21"/>
      <c r="J1621" s="21"/>
      <c r="K1621" s="21"/>
    </row>
    <row r="1622" spans="1:11" s="130" customFormat="1" ht="15.75" hidden="1" customHeight="1" x14ac:dyDescent="0.2">
      <c r="A1622" s="63"/>
      <c r="B1622" s="284"/>
      <c r="C1622" s="65"/>
      <c r="D1622" s="66"/>
      <c r="E1622" s="152"/>
      <c r="G1622" s="75"/>
      <c r="H1622" s="21"/>
      <c r="I1622" s="21"/>
      <c r="J1622" s="21"/>
      <c r="K1622" s="21"/>
    </row>
    <row r="1623" spans="1:11" s="130" customFormat="1" ht="15.75" hidden="1" customHeight="1" x14ac:dyDescent="0.2">
      <c r="A1623" s="63"/>
      <c r="B1623" s="284"/>
      <c r="C1623" s="65"/>
      <c r="D1623" s="66"/>
      <c r="E1623" s="152"/>
      <c r="G1623" s="75"/>
      <c r="H1623" s="21"/>
      <c r="I1623" s="21"/>
      <c r="J1623" s="21"/>
      <c r="K1623" s="21"/>
    </row>
    <row r="1624" spans="1:11" s="130" customFormat="1" ht="15.75" hidden="1" customHeight="1" x14ac:dyDescent="0.2">
      <c r="A1624" s="63"/>
      <c r="B1624" s="284"/>
      <c r="C1624" s="65"/>
      <c r="D1624" s="66"/>
      <c r="E1624" s="152"/>
      <c r="G1624" s="75"/>
      <c r="H1624" s="21"/>
      <c r="I1624" s="21"/>
      <c r="J1624" s="21"/>
      <c r="K1624" s="21"/>
    </row>
    <row r="1625" spans="1:11" s="130" customFormat="1" ht="11.25" customHeight="1" x14ac:dyDescent="0.2">
      <c r="A1625" s="71"/>
      <c r="B1625" s="288" t="s">
        <v>106</v>
      </c>
      <c r="C1625" s="65"/>
      <c r="D1625" s="66"/>
      <c r="E1625" s="177"/>
      <c r="G1625" s="75"/>
      <c r="H1625" s="21"/>
      <c r="I1625" s="21"/>
      <c r="J1625" s="21"/>
      <c r="K1625" s="21"/>
    </row>
    <row r="1626" spans="1:11" s="130" customFormat="1" ht="11.25" customHeight="1" x14ac:dyDescent="0.2">
      <c r="A1626" s="568" t="s">
        <v>250</v>
      </c>
      <c r="B1626" s="570"/>
      <c r="C1626" s="78"/>
      <c r="D1626" s="82" t="s">
        <v>115</v>
      </c>
      <c r="E1626" s="299">
        <f>SUM(E1627:E1658)</f>
        <v>14000000</v>
      </c>
      <c r="G1626" s="75"/>
      <c r="H1626" s="21"/>
      <c r="I1626" s="21"/>
      <c r="J1626" s="21"/>
      <c r="K1626" s="21"/>
    </row>
    <row r="1627" spans="1:11" s="130" customFormat="1" ht="11.25" hidden="1" customHeight="1" x14ac:dyDescent="0.2">
      <c r="A1627" s="63">
        <v>17</v>
      </c>
      <c r="B1627" s="38">
        <v>20401</v>
      </c>
      <c r="C1627" s="70"/>
      <c r="D1627" s="39" t="s">
        <v>116</v>
      </c>
      <c r="E1627" s="152"/>
      <c r="G1627" s="75"/>
      <c r="H1627" s="21"/>
      <c r="I1627" s="21"/>
      <c r="J1627" s="21"/>
      <c r="K1627" s="21"/>
    </row>
    <row r="1628" spans="1:11" s="130" customFormat="1" ht="11.25" hidden="1" customHeight="1" x14ac:dyDescent="0.2">
      <c r="A1628" s="63">
        <v>17</v>
      </c>
      <c r="B1628" s="38">
        <v>20402</v>
      </c>
      <c r="C1628" s="70"/>
      <c r="D1628" s="39" t="s">
        <v>117</v>
      </c>
      <c r="E1628" s="152"/>
      <c r="G1628" s="75"/>
      <c r="H1628" s="21"/>
      <c r="I1628" s="21"/>
      <c r="J1628" s="21"/>
      <c r="K1628" s="21"/>
    </row>
    <row r="1629" spans="1:11" s="130" customFormat="1" ht="11.25" hidden="1" customHeight="1" x14ac:dyDescent="0.2">
      <c r="A1629" s="63">
        <v>18</v>
      </c>
      <c r="B1629" s="284">
        <v>20401</v>
      </c>
      <c r="C1629" s="65"/>
      <c r="D1629" s="66" t="s">
        <v>116</v>
      </c>
      <c r="E1629" s="152">
        <v>0</v>
      </c>
      <c r="G1629" s="75"/>
      <c r="H1629" s="21"/>
      <c r="I1629" s="21"/>
      <c r="J1629" s="21"/>
      <c r="K1629" s="21"/>
    </row>
    <row r="1630" spans="1:11" s="130" customFormat="1" ht="11.25" hidden="1" customHeight="1" x14ac:dyDescent="0.2">
      <c r="A1630" s="63">
        <v>18</v>
      </c>
      <c r="B1630" s="284">
        <v>20402</v>
      </c>
      <c r="C1630" s="65"/>
      <c r="D1630" s="66" t="s">
        <v>117</v>
      </c>
      <c r="E1630" s="152">
        <v>0</v>
      </c>
      <c r="G1630" s="75"/>
      <c r="H1630" s="21"/>
      <c r="I1630" s="21"/>
      <c r="J1630" s="21"/>
      <c r="K1630" s="21"/>
    </row>
    <row r="1631" spans="1:11" s="130" customFormat="1" ht="11.25" customHeight="1" x14ac:dyDescent="0.2">
      <c r="A1631" s="63"/>
      <c r="B1631" s="284">
        <v>20401</v>
      </c>
      <c r="C1631" s="65"/>
      <c r="D1631" s="66" t="s">
        <v>116</v>
      </c>
      <c r="E1631" s="152">
        <f>'Gastos 630'!F246+'Gastos 630'!F249</f>
        <v>2000000</v>
      </c>
      <c r="G1631" s="75"/>
      <c r="H1631" s="21"/>
      <c r="I1631" s="21"/>
      <c r="J1631" s="21"/>
      <c r="K1631" s="21"/>
    </row>
    <row r="1632" spans="1:11" s="130" customFormat="1" ht="11.25" customHeight="1" x14ac:dyDescent="0.2">
      <c r="A1632" s="63"/>
      <c r="B1632" s="284">
        <v>20402</v>
      </c>
      <c r="C1632" s="65"/>
      <c r="D1632" s="66" t="s">
        <v>117</v>
      </c>
      <c r="E1632" s="152">
        <f>'Gastos 630'!F248+'Gastos 630'!F250+'Gastos 630'!F247</f>
        <v>12000000</v>
      </c>
      <c r="G1632" s="75"/>
      <c r="H1632" s="21"/>
      <c r="I1632" s="21"/>
      <c r="J1632" s="21"/>
      <c r="K1632" s="21"/>
    </row>
    <row r="1633" spans="1:11" s="130" customFormat="1" ht="11.25" hidden="1" customHeight="1" x14ac:dyDescent="0.2">
      <c r="A1633" s="63"/>
      <c r="B1633" s="284">
        <v>20401</v>
      </c>
      <c r="C1633" s="65"/>
      <c r="D1633" s="66" t="s">
        <v>116</v>
      </c>
      <c r="E1633" s="152">
        <v>0</v>
      </c>
      <c r="G1633" s="75"/>
      <c r="H1633" s="21"/>
      <c r="I1633" s="21"/>
      <c r="J1633" s="21"/>
      <c r="K1633" s="21"/>
    </row>
    <row r="1634" spans="1:11" s="130" customFormat="1" ht="11.25" hidden="1" customHeight="1" x14ac:dyDescent="0.2">
      <c r="A1634" s="63"/>
      <c r="B1634" s="284">
        <v>20402</v>
      </c>
      <c r="C1634" s="65"/>
      <c r="D1634" s="66" t="s">
        <v>117</v>
      </c>
      <c r="E1634" s="152">
        <v>0</v>
      </c>
      <c r="G1634" s="75"/>
      <c r="H1634" s="21"/>
      <c r="I1634" s="21"/>
      <c r="J1634" s="21"/>
      <c r="K1634" s="21"/>
    </row>
    <row r="1635" spans="1:11" s="130" customFormat="1" ht="11.25" hidden="1" customHeight="1" x14ac:dyDescent="0.2">
      <c r="A1635" s="63"/>
      <c r="B1635" s="284">
        <v>20401</v>
      </c>
      <c r="C1635" s="65"/>
      <c r="D1635" s="66" t="s">
        <v>116</v>
      </c>
      <c r="E1635" s="152">
        <v>0</v>
      </c>
      <c r="G1635" s="75"/>
      <c r="H1635" s="21"/>
      <c r="I1635" s="21"/>
      <c r="J1635" s="21"/>
      <c r="K1635" s="21"/>
    </row>
    <row r="1636" spans="1:11" s="130" customFormat="1" ht="11.25" hidden="1" customHeight="1" x14ac:dyDescent="0.2">
      <c r="A1636" s="63"/>
      <c r="B1636" s="284">
        <v>20402</v>
      </c>
      <c r="C1636" s="65"/>
      <c r="D1636" s="66" t="s">
        <v>117</v>
      </c>
      <c r="E1636" s="152">
        <v>0</v>
      </c>
      <c r="G1636" s="75"/>
      <c r="H1636" s="21"/>
      <c r="I1636" s="21"/>
      <c r="J1636" s="21"/>
      <c r="K1636" s="21"/>
    </row>
    <row r="1637" spans="1:11" s="130" customFormat="1" ht="11.25" hidden="1" customHeight="1" x14ac:dyDescent="0.2">
      <c r="A1637" s="63"/>
      <c r="B1637" s="284">
        <v>20401</v>
      </c>
      <c r="C1637" s="65"/>
      <c r="D1637" s="66" t="s">
        <v>116</v>
      </c>
      <c r="E1637" s="152">
        <v>0</v>
      </c>
      <c r="G1637" s="75"/>
      <c r="H1637" s="21"/>
      <c r="I1637" s="21"/>
      <c r="J1637" s="21"/>
      <c r="K1637" s="21"/>
    </row>
    <row r="1638" spans="1:11" s="130" customFormat="1" ht="11.25" hidden="1" customHeight="1" x14ac:dyDescent="0.2">
      <c r="A1638" s="63"/>
      <c r="B1638" s="284">
        <v>20402</v>
      </c>
      <c r="C1638" s="65"/>
      <c r="D1638" s="66" t="s">
        <v>117</v>
      </c>
      <c r="E1638" s="152">
        <v>0</v>
      </c>
      <c r="G1638" s="75"/>
      <c r="H1638" s="21"/>
      <c r="I1638" s="21"/>
      <c r="J1638" s="21"/>
      <c r="K1638" s="21"/>
    </row>
    <row r="1639" spans="1:11" s="130" customFormat="1" ht="11.25" hidden="1" customHeight="1" x14ac:dyDescent="0.2">
      <c r="A1639" s="63"/>
      <c r="B1639" s="284">
        <v>20401</v>
      </c>
      <c r="C1639" s="65"/>
      <c r="D1639" s="66" t="s">
        <v>116</v>
      </c>
      <c r="E1639" s="152">
        <v>0</v>
      </c>
      <c r="G1639" s="75"/>
      <c r="H1639" s="21"/>
      <c r="I1639" s="21"/>
      <c r="J1639" s="21"/>
      <c r="K1639" s="21"/>
    </row>
    <row r="1640" spans="1:11" s="130" customFormat="1" ht="11.25" hidden="1" customHeight="1" x14ac:dyDescent="0.2">
      <c r="A1640" s="63"/>
      <c r="B1640" s="284">
        <v>20402</v>
      </c>
      <c r="C1640" s="65"/>
      <c r="D1640" s="66" t="s">
        <v>117</v>
      </c>
      <c r="E1640" s="152">
        <v>0</v>
      </c>
      <c r="G1640" s="75"/>
      <c r="H1640" s="21"/>
      <c r="I1640" s="21"/>
      <c r="J1640" s="21"/>
      <c r="K1640" s="21"/>
    </row>
    <row r="1641" spans="1:11" s="130" customFormat="1" ht="11.25" hidden="1" customHeight="1" x14ac:dyDescent="0.2">
      <c r="A1641" s="63"/>
      <c r="B1641" s="284">
        <v>20401</v>
      </c>
      <c r="C1641" s="65"/>
      <c r="D1641" s="66" t="s">
        <v>116</v>
      </c>
      <c r="E1641" s="152">
        <v>0</v>
      </c>
      <c r="G1641" s="75"/>
      <c r="H1641" s="21"/>
      <c r="I1641" s="21"/>
      <c r="J1641" s="21"/>
      <c r="K1641" s="21"/>
    </row>
    <row r="1642" spans="1:11" s="130" customFormat="1" ht="11.25" hidden="1" customHeight="1" x14ac:dyDescent="0.2">
      <c r="A1642" s="63"/>
      <c r="B1642" s="284">
        <v>20402</v>
      </c>
      <c r="C1642" s="65"/>
      <c r="D1642" s="66" t="s">
        <v>117</v>
      </c>
      <c r="E1642" s="152">
        <v>0</v>
      </c>
      <c r="G1642" s="75"/>
      <c r="H1642" s="21"/>
      <c r="I1642" s="21"/>
      <c r="J1642" s="21"/>
      <c r="K1642" s="21"/>
    </row>
    <row r="1643" spans="1:11" s="130" customFormat="1" ht="11.25" hidden="1" customHeight="1" x14ac:dyDescent="0.2">
      <c r="A1643" s="63"/>
      <c r="B1643" s="284">
        <v>20401</v>
      </c>
      <c r="C1643" s="65"/>
      <c r="D1643" s="66" t="s">
        <v>116</v>
      </c>
      <c r="E1643" s="152">
        <v>0</v>
      </c>
      <c r="G1643" s="75"/>
      <c r="H1643" s="21"/>
      <c r="I1643" s="21"/>
      <c r="J1643" s="21"/>
      <c r="K1643" s="21"/>
    </row>
    <row r="1644" spans="1:11" s="130" customFormat="1" ht="11.25" hidden="1" customHeight="1" x14ac:dyDescent="0.2">
      <c r="A1644" s="63"/>
      <c r="B1644" s="284">
        <v>20402</v>
      </c>
      <c r="C1644" s="65"/>
      <c r="D1644" s="66" t="s">
        <v>117</v>
      </c>
      <c r="E1644" s="152">
        <v>0</v>
      </c>
      <c r="G1644" s="75"/>
      <c r="H1644" s="21"/>
      <c r="I1644" s="21"/>
      <c r="J1644" s="21"/>
      <c r="K1644" s="21"/>
    </row>
    <row r="1645" spans="1:11" s="130" customFormat="1" ht="11.25" hidden="1" customHeight="1" x14ac:dyDescent="0.2">
      <c r="A1645" s="63"/>
      <c r="B1645" s="284">
        <v>20401</v>
      </c>
      <c r="C1645" s="65"/>
      <c r="D1645" s="66" t="s">
        <v>116</v>
      </c>
      <c r="E1645" s="152">
        <v>0</v>
      </c>
      <c r="G1645" s="75"/>
      <c r="H1645" s="21"/>
      <c r="I1645" s="21"/>
      <c r="J1645" s="21"/>
      <c r="K1645" s="21"/>
    </row>
    <row r="1646" spans="1:11" s="130" customFormat="1" ht="11.25" hidden="1" customHeight="1" x14ac:dyDescent="0.2">
      <c r="A1646" s="63"/>
      <c r="B1646" s="284">
        <v>20402</v>
      </c>
      <c r="C1646" s="65"/>
      <c r="D1646" s="66" t="s">
        <v>117</v>
      </c>
      <c r="E1646" s="152">
        <v>0</v>
      </c>
      <c r="G1646" s="75"/>
      <c r="H1646" s="21"/>
      <c r="I1646" s="21"/>
      <c r="J1646" s="21"/>
      <c r="K1646" s="21"/>
    </row>
    <row r="1647" spans="1:11" s="130" customFormat="1" ht="11.25" hidden="1" customHeight="1" x14ac:dyDescent="0.2">
      <c r="A1647" s="63"/>
      <c r="B1647" s="284">
        <v>20401</v>
      </c>
      <c r="C1647" s="65"/>
      <c r="D1647" s="66" t="s">
        <v>116</v>
      </c>
      <c r="E1647" s="152">
        <v>0</v>
      </c>
      <c r="G1647" s="75"/>
      <c r="H1647" s="21"/>
      <c r="I1647" s="21"/>
      <c r="J1647" s="21"/>
      <c r="K1647" s="21"/>
    </row>
    <row r="1648" spans="1:11" s="130" customFormat="1" ht="11.25" hidden="1" customHeight="1" x14ac:dyDescent="0.2">
      <c r="A1648" s="63"/>
      <c r="B1648" s="284">
        <v>20402</v>
      </c>
      <c r="C1648" s="65"/>
      <c r="D1648" s="66" t="s">
        <v>117</v>
      </c>
      <c r="E1648" s="152">
        <v>0</v>
      </c>
      <c r="G1648" s="75"/>
      <c r="H1648" s="21"/>
      <c r="I1648" s="21"/>
      <c r="J1648" s="21"/>
      <c r="K1648" s="21"/>
    </row>
    <row r="1649" spans="1:11" s="130" customFormat="1" ht="11.25" hidden="1" customHeight="1" x14ac:dyDescent="0.2">
      <c r="A1649" s="63"/>
      <c r="B1649" s="284">
        <v>20401</v>
      </c>
      <c r="C1649" s="65"/>
      <c r="D1649" s="66" t="s">
        <v>116</v>
      </c>
      <c r="E1649" s="152">
        <v>0</v>
      </c>
      <c r="G1649" s="75"/>
      <c r="H1649" s="21"/>
      <c r="I1649" s="21"/>
      <c r="J1649" s="21"/>
      <c r="K1649" s="21"/>
    </row>
    <row r="1650" spans="1:11" s="130" customFormat="1" ht="11.25" hidden="1" customHeight="1" x14ac:dyDescent="0.2">
      <c r="A1650" s="63"/>
      <c r="B1650" s="284">
        <v>20402</v>
      </c>
      <c r="C1650" s="65"/>
      <c r="D1650" s="66" t="s">
        <v>117</v>
      </c>
      <c r="E1650" s="152">
        <v>0</v>
      </c>
      <c r="G1650" s="75"/>
      <c r="H1650" s="21"/>
      <c r="I1650" s="21"/>
      <c r="J1650" s="21"/>
      <c r="K1650" s="21"/>
    </row>
    <row r="1651" spans="1:11" s="130" customFormat="1" ht="11.25" hidden="1" customHeight="1" x14ac:dyDescent="0.2">
      <c r="A1651" s="63"/>
      <c r="B1651" s="284">
        <v>20401</v>
      </c>
      <c r="C1651" s="65"/>
      <c r="D1651" s="66" t="s">
        <v>116</v>
      </c>
      <c r="E1651" s="152">
        <v>0</v>
      </c>
      <c r="G1651" s="75"/>
      <c r="H1651" s="21"/>
      <c r="I1651" s="21"/>
      <c r="J1651" s="21"/>
      <c r="K1651" s="21"/>
    </row>
    <row r="1652" spans="1:11" s="130" customFormat="1" ht="11.25" hidden="1" customHeight="1" x14ac:dyDescent="0.2">
      <c r="A1652" s="63"/>
      <c r="B1652" s="284">
        <v>20402</v>
      </c>
      <c r="C1652" s="65"/>
      <c r="D1652" s="66" t="s">
        <v>117</v>
      </c>
      <c r="E1652" s="152">
        <v>0</v>
      </c>
      <c r="G1652" s="75"/>
      <c r="H1652" s="21"/>
      <c r="I1652" s="21"/>
      <c r="J1652" s="21"/>
      <c r="K1652" s="21"/>
    </row>
    <row r="1653" spans="1:11" s="130" customFormat="1" ht="11.25" hidden="1" customHeight="1" x14ac:dyDescent="0.2">
      <c r="A1653" s="63"/>
      <c r="B1653" s="284">
        <v>20401</v>
      </c>
      <c r="C1653" s="65"/>
      <c r="D1653" s="66" t="s">
        <v>116</v>
      </c>
      <c r="E1653" s="152">
        <v>0</v>
      </c>
      <c r="G1653" s="75"/>
      <c r="H1653" s="21"/>
      <c r="I1653" s="21"/>
      <c r="J1653" s="21"/>
      <c r="K1653" s="21"/>
    </row>
    <row r="1654" spans="1:11" s="130" customFormat="1" ht="11.25" hidden="1" customHeight="1" x14ac:dyDescent="0.2">
      <c r="A1654" s="63"/>
      <c r="B1654" s="284">
        <v>20402</v>
      </c>
      <c r="C1654" s="65"/>
      <c r="D1654" s="66" t="s">
        <v>117</v>
      </c>
      <c r="E1654" s="152">
        <v>0</v>
      </c>
      <c r="G1654" s="75"/>
      <c r="H1654" s="21"/>
      <c r="I1654" s="21"/>
      <c r="J1654" s="21"/>
      <c r="K1654" s="21"/>
    </row>
    <row r="1655" spans="1:11" s="130" customFormat="1" ht="11.25" hidden="1" customHeight="1" x14ac:dyDescent="0.2">
      <c r="A1655" s="63"/>
      <c r="B1655" s="284">
        <v>20401</v>
      </c>
      <c r="C1655" s="65"/>
      <c r="D1655" s="66" t="s">
        <v>116</v>
      </c>
      <c r="E1655" s="152">
        <v>0</v>
      </c>
      <c r="G1655" s="75"/>
      <c r="H1655" s="21"/>
      <c r="I1655" s="21"/>
      <c r="J1655" s="21"/>
      <c r="K1655" s="21"/>
    </row>
    <row r="1656" spans="1:11" s="130" customFormat="1" ht="11.25" hidden="1" customHeight="1" x14ac:dyDescent="0.2">
      <c r="A1656" s="63"/>
      <c r="B1656" s="284">
        <v>20402</v>
      </c>
      <c r="C1656" s="65"/>
      <c r="D1656" s="66" t="s">
        <v>117</v>
      </c>
      <c r="E1656" s="152">
        <v>0</v>
      </c>
      <c r="G1656" s="75"/>
      <c r="H1656" s="21"/>
      <c r="I1656" s="21"/>
      <c r="J1656" s="21"/>
      <c r="K1656" s="21"/>
    </row>
    <row r="1657" spans="1:11" s="130" customFormat="1" ht="11.25" hidden="1" customHeight="1" x14ac:dyDescent="0.2">
      <c r="A1657" s="63"/>
      <c r="B1657" s="284">
        <v>20401</v>
      </c>
      <c r="C1657" s="65"/>
      <c r="D1657" s="66" t="s">
        <v>116</v>
      </c>
      <c r="E1657" s="152"/>
      <c r="G1657" s="75"/>
      <c r="H1657" s="21"/>
      <c r="I1657" s="21"/>
      <c r="J1657" s="21"/>
      <c r="K1657" s="21"/>
    </row>
    <row r="1658" spans="1:11" s="130" customFormat="1" ht="11.25" customHeight="1" x14ac:dyDescent="0.2">
      <c r="A1658" s="63"/>
      <c r="B1658" s="284"/>
      <c r="C1658" s="65"/>
      <c r="D1658" s="66"/>
      <c r="E1658" s="152"/>
      <c r="G1658" s="75"/>
      <c r="H1658" s="21"/>
      <c r="I1658" s="21"/>
      <c r="J1658" s="21"/>
      <c r="K1658" s="21"/>
    </row>
    <row r="1659" spans="1:11" s="130" customFormat="1" ht="11.25" hidden="1" customHeight="1" x14ac:dyDescent="0.2">
      <c r="A1659" s="565" t="s">
        <v>251</v>
      </c>
      <c r="B1659" s="567"/>
      <c r="C1659" s="60"/>
      <c r="D1659" s="61" t="s">
        <v>118</v>
      </c>
      <c r="E1659" s="178">
        <f>SUM(E1660:E1720)</f>
        <v>0</v>
      </c>
      <c r="G1659" s="75"/>
      <c r="H1659" s="21"/>
      <c r="I1659" s="21"/>
      <c r="J1659" s="21"/>
      <c r="K1659" s="21"/>
    </row>
    <row r="1660" spans="1:11" s="130" customFormat="1" ht="11.25" hidden="1" customHeight="1" x14ac:dyDescent="0.2">
      <c r="A1660" s="63">
        <v>17</v>
      </c>
      <c r="B1660" s="284">
        <v>20501</v>
      </c>
      <c r="C1660" s="65"/>
      <c r="D1660" s="66" t="s">
        <v>184</v>
      </c>
      <c r="E1660" s="152">
        <v>0</v>
      </c>
      <c r="G1660" s="75"/>
      <c r="H1660" s="21"/>
      <c r="I1660" s="21"/>
      <c r="J1660" s="21"/>
      <c r="K1660" s="21"/>
    </row>
    <row r="1661" spans="1:11" s="130" customFormat="1" ht="11.25" hidden="1" customHeight="1" x14ac:dyDescent="0.2">
      <c r="A1661" s="63">
        <v>17</v>
      </c>
      <c r="B1661" s="284">
        <v>20502</v>
      </c>
      <c r="C1661" s="65"/>
      <c r="D1661" s="66" t="s">
        <v>185</v>
      </c>
      <c r="E1661" s="152">
        <v>0</v>
      </c>
      <c r="G1661" s="75"/>
      <c r="H1661" s="21"/>
      <c r="I1661" s="21"/>
      <c r="J1661" s="21"/>
      <c r="K1661" s="21"/>
    </row>
    <row r="1662" spans="1:11" s="130" customFormat="1" ht="11.25" hidden="1" customHeight="1" x14ac:dyDescent="0.2">
      <c r="A1662" s="63">
        <v>17</v>
      </c>
      <c r="B1662" s="284">
        <v>20503</v>
      </c>
      <c r="C1662" s="65"/>
      <c r="D1662" s="66" t="s">
        <v>186</v>
      </c>
      <c r="E1662" s="152">
        <v>0</v>
      </c>
      <c r="G1662" s="75"/>
      <c r="H1662" s="21"/>
      <c r="I1662" s="21"/>
      <c r="J1662" s="21"/>
      <c r="K1662" s="21"/>
    </row>
    <row r="1663" spans="1:11" s="130" customFormat="1" ht="11.25" hidden="1" customHeight="1" x14ac:dyDescent="0.2">
      <c r="A1663" s="63">
        <v>17</v>
      </c>
      <c r="B1663" s="284">
        <v>20599</v>
      </c>
      <c r="C1663" s="65"/>
      <c r="D1663" s="66" t="s">
        <v>187</v>
      </c>
      <c r="E1663" s="152">
        <v>0</v>
      </c>
      <c r="G1663" s="75"/>
      <c r="H1663" s="21"/>
      <c r="I1663" s="21"/>
      <c r="J1663" s="21"/>
      <c r="K1663" s="21"/>
    </row>
    <row r="1664" spans="1:11" s="130" customFormat="1" ht="11.25" hidden="1" customHeight="1" x14ac:dyDescent="0.2">
      <c r="A1664" s="63">
        <v>18</v>
      </c>
      <c r="B1664" s="284">
        <v>20501</v>
      </c>
      <c r="C1664" s="65"/>
      <c r="D1664" s="66" t="s">
        <v>184</v>
      </c>
      <c r="E1664" s="152">
        <v>0</v>
      </c>
      <c r="G1664" s="75"/>
      <c r="H1664" s="21"/>
      <c r="I1664" s="21"/>
      <c r="J1664" s="21"/>
      <c r="K1664" s="21"/>
    </row>
    <row r="1665" spans="1:11" s="130" customFormat="1" ht="11.25" hidden="1" customHeight="1" x14ac:dyDescent="0.2">
      <c r="A1665" s="63">
        <v>18</v>
      </c>
      <c r="B1665" s="284">
        <v>20502</v>
      </c>
      <c r="C1665" s="65"/>
      <c r="D1665" s="66" t="s">
        <v>185</v>
      </c>
      <c r="E1665" s="152">
        <v>0</v>
      </c>
      <c r="G1665" s="75"/>
      <c r="H1665" s="21"/>
      <c r="I1665" s="21"/>
      <c r="J1665" s="21"/>
      <c r="K1665" s="21"/>
    </row>
    <row r="1666" spans="1:11" s="130" customFormat="1" ht="11.25" hidden="1" customHeight="1" x14ac:dyDescent="0.2">
      <c r="A1666" s="63">
        <v>18</v>
      </c>
      <c r="B1666" s="284">
        <v>20503</v>
      </c>
      <c r="C1666" s="65"/>
      <c r="D1666" s="66" t="s">
        <v>186</v>
      </c>
      <c r="E1666" s="152">
        <v>0</v>
      </c>
      <c r="G1666" s="75"/>
      <c r="H1666" s="21"/>
      <c r="I1666" s="21"/>
      <c r="J1666" s="21"/>
      <c r="K1666" s="21"/>
    </row>
    <row r="1667" spans="1:11" s="130" customFormat="1" ht="11.25" hidden="1" customHeight="1" x14ac:dyDescent="0.2">
      <c r="A1667" s="63">
        <v>18</v>
      </c>
      <c r="B1667" s="284">
        <v>20599</v>
      </c>
      <c r="C1667" s="65"/>
      <c r="D1667" s="66" t="s">
        <v>187</v>
      </c>
      <c r="E1667" s="152">
        <v>0</v>
      </c>
      <c r="G1667" s="75"/>
      <c r="H1667" s="21"/>
      <c r="I1667" s="21"/>
      <c r="J1667" s="21"/>
      <c r="K1667" s="21"/>
    </row>
    <row r="1668" spans="1:11" s="130" customFormat="1" ht="11.25" hidden="1" customHeight="1" x14ac:dyDescent="0.2">
      <c r="A1668" s="63">
        <v>19</v>
      </c>
      <c r="B1668" s="284">
        <v>20501</v>
      </c>
      <c r="C1668" s="65"/>
      <c r="D1668" s="66" t="s">
        <v>184</v>
      </c>
      <c r="E1668" s="152">
        <v>0</v>
      </c>
      <c r="G1668" s="75"/>
      <c r="H1668" s="21"/>
      <c r="I1668" s="21"/>
      <c r="J1668" s="21"/>
      <c r="K1668" s="21"/>
    </row>
    <row r="1669" spans="1:11" s="130" customFormat="1" ht="11.25" hidden="1" customHeight="1" x14ac:dyDescent="0.2">
      <c r="A1669" s="63">
        <v>19</v>
      </c>
      <c r="B1669" s="284">
        <v>20502</v>
      </c>
      <c r="C1669" s="65"/>
      <c r="D1669" s="66" t="s">
        <v>185</v>
      </c>
      <c r="E1669" s="152">
        <v>0</v>
      </c>
      <c r="G1669" s="75"/>
      <c r="H1669" s="21"/>
      <c r="I1669" s="21"/>
      <c r="J1669" s="21"/>
      <c r="K1669" s="21"/>
    </row>
    <row r="1670" spans="1:11" s="130" customFormat="1" ht="11.25" hidden="1" customHeight="1" x14ac:dyDescent="0.2">
      <c r="A1670" s="63">
        <v>19</v>
      </c>
      <c r="B1670" s="284">
        <v>20503</v>
      </c>
      <c r="C1670" s="65"/>
      <c r="D1670" s="66" t="s">
        <v>186</v>
      </c>
      <c r="E1670" s="152">
        <v>0</v>
      </c>
      <c r="G1670" s="75"/>
      <c r="H1670" s="21"/>
      <c r="I1670" s="21"/>
      <c r="J1670" s="21"/>
      <c r="K1670" s="21"/>
    </row>
    <row r="1671" spans="1:11" s="130" customFormat="1" ht="11.25" hidden="1" customHeight="1" x14ac:dyDescent="0.2">
      <c r="A1671" s="63">
        <v>19</v>
      </c>
      <c r="B1671" s="284">
        <v>20599</v>
      </c>
      <c r="C1671" s="65"/>
      <c r="D1671" s="66" t="s">
        <v>187</v>
      </c>
      <c r="E1671" s="152">
        <v>0</v>
      </c>
      <c r="G1671" s="75"/>
      <c r="H1671" s="21"/>
      <c r="I1671" s="21"/>
      <c r="J1671" s="21"/>
      <c r="K1671" s="21"/>
    </row>
    <row r="1672" spans="1:11" s="130" customFormat="1" ht="11.25" hidden="1" customHeight="1" x14ac:dyDescent="0.2">
      <c r="A1672" s="63">
        <v>20</v>
      </c>
      <c r="B1672" s="284">
        <v>20501</v>
      </c>
      <c r="C1672" s="65"/>
      <c r="D1672" s="66" t="s">
        <v>184</v>
      </c>
      <c r="E1672" s="152">
        <v>0</v>
      </c>
      <c r="G1672" s="75"/>
      <c r="H1672" s="21"/>
      <c r="I1672" s="21"/>
      <c r="J1672" s="21"/>
      <c r="K1672" s="21"/>
    </row>
    <row r="1673" spans="1:11" s="130" customFormat="1" ht="11.25" hidden="1" customHeight="1" x14ac:dyDescent="0.2">
      <c r="A1673" s="63">
        <v>20</v>
      </c>
      <c r="B1673" s="284">
        <v>20502</v>
      </c>
      <c r="C1673" s="65"/>
      <c r="D1673" s="66" t="s">
        <v>185</v>
      </c>
      <c r="E1673" s="152">
        <v>0</v>
      </c>
      <c r="G1673" s="75"/>
      <c r="H1673" s="21"/>
      <c r="I1673" s="21"/>
      <c r="J1673" s="21"/>
      <c r="K1673" s="21"/>
    </row>
    <row r="1674" spans="1:11" s="130" customFormat="1" ht="11.25" hidden="1" customHeight="1" x14ac:dyDescent="0.2">
      <c r="A1674" s="63">
        <v>20</v>
      </c>
      <c r="B1674" s="284">
        <v>20503</v>
      </c>
      <c r="C1674" s="65"/>
      <c r="D1674" s="66" t="s">
        <v>186</v>
      </c>
      <c r="E1674" s="152">
        <v>0</v>
      </c>
      <c r="G1674" s="75"/>
      <c r="H1674" s="21"/>
      <c r="I1674" s="21"/>
      <c r="J1674" s="21"/>
      <c r="K1674" s="21"/>
    </row>
    <row r="1675" spans="1:11" s="130" customFormat="1" ht="11.25" hidden="1" customHeight="1" x14ac:dyDescent="0.2">
      <c r="A1675" s="63">
        <v>20</v>
      </c>
      <c r="B1675" s="284">
        <v>20599</v>
      </c>
      <c r="C1675" s="65"/>
      <c r="D1675" s="66" t="s">
        <v>187</v>
      </c>
      <c r="E1675" s="152">
        <v>0</v>
      </c>
      <c r="G1675" s="75"/>
      <c r="H1675" s="21"/>
      <c r="I1675" s="21"/>
      <c r="J1675" s="21"/>
      <c r="K1675" s="21"/>
    </row>
    <row r="1676" spans="1:11" s="130" customFormat="1" ht="11.25" hidden="1" customHeight="1" x14ac:dyDescent="0.2">
      <c r="A1676" s="63">
        <v>21</v>
      </c>
      <c r="B1676" s="284">
        <v>20501</v>
      </c>
      <c r="C1676" s="65"/>
      <c r="D1676" s="66" t="s">
        <v>184</v>
      </c>
      <c r="E1676" s="152">
        <v>0</v>
      </c>
      <c r="G1676" s="75"/>
      <c r="H1676" s="21"/>
      <c r="I1676" s="21"/>
      <c r="J1676" s="21"/>
      <c r="K1676" s="21"/>
    </row>
    <row r="1677" spans="1:11" s="130" customFormat="1" ht="11.25" hidden="1" customHeight="1" x14ac:dyDescent="0.2">
      <c r="A1677" s="63">
        <v>21</v>
      </c>
      <c r="B1677" s="284">
        <v>20502</v>
      </c>
      <c r="C1677" s="65"/>
      <c r="D1677" s="66" t="s">
        <v>185</v>
      </c>
      <c r="E1677" s="152">
        <v>0</v>
      </c>
      <c r="G1677" s="75"/>
      <c r="H1677" s="21"/>
      <c r="I1677" s="21"/>
      <c r="J1677" s="21"/>
      <c r="K1677" s="21"/>
    </row>
    <row r="1678" spans="1:11" s="130" customFormat="1" ht="11.25" hidden="1" customHeight="1" x14ac:dyDescent="0.2">
      <c r="A1678" s="63">
        <v>21</v>
      </c>
      <c r="B1678" s="284">
        <v>20503</v>
      </c>
      <c r="C1678" s="65"/>
      <c r="D1678" s="66" t="s">
        <v>186</v>
      </c>
      <c r="E1678" s="152">
        <v>0</v>
      </c>
      <c r="G1678" s="75"/>
      <c r="H1678" s="21"/>
      <c r="I1678" s="21"/>
      <c r="J1678" s="21"/>
      <c r="K1678" s="21"/>
    </row>
    <row r="1679" spans="1:11" s="130" customFormat="1" ht="11.25" hidden="1" customHeight="1" x14ac:dyDescent="0.2">
      <c r="A1679" s="63">
        <v>21</v>
      </c>
      <c r="B1679" s="284">
        <v>20599</v>
      </c>
      <c r="C1679" s="65"/>
      <c r="D1679" s="66" t="s">
        <v>187</v>
      </c>
      <c r="E1679" s="152">
        <v>0</v>
      </c>
      <c r="G1679" s="75"/>
      <c r="H1679" s="21"/>
      <c r="I1679" s="21"/>
      <c r="J1679" s="21"/>
      <c r="K1679" s="21"/>
    </row>
    <row r="1680" spans="1:11" s="130" customFormat="1" ht="11.25" hidden="1" customHeight="1" x14ac:dyDescent="0.2">
      <c r="A1680" s="63">
        <v>22</v>
      </c>
      <c r="B1680" s="284">
        <v>20501</v>
      </c>
      <c r="C1680" s="65"/>
      <c r="D1680" s="66" t="s">
        <v>184</v>
      </c>
      <c r="E1680" s="152">
        <v>0</v>
      </c>
      <c r="G1680" s="75"/>
      <c r="H1680" s="21"/>
      <c r="I1680" s="21"/>
      <c r="J1680" s="21"/>
      <c r="K1680" s="21"/>
    </row>
    <row r="1681" spans="1:11" s="130" customFormat="1" ht="11.25" hidden="1" customHeight="1" x14ac:dyDescent="0.2">
      <c r="A1681" s="63">
        <v>22</v>
      </c>
      <c r="B1681" s="284">
        <v>20502</v>
      </c>
      <c r="C1681" s="65"/>
      <c r="D1681" s="66" t="s">
        <v>185</v>
      </c>
      <c r="E1681" s="152">
        <v>0</v>
      </c>
      <c r="G1681" s="75"/>
      <c r="H1681" s="21"/>
      <c r="I1681" s="21"/>
      <c r="J1681" s="21"/>
      <c r="K1681" s="21"/>
    </row>
    <row r="1682" spans="1:11" s="130" customFormat="1" ht="11.25" hidden="1" customHeight="1" x14ac:dyDescent="0.2">
      <c r="A1682" s="63">
        <v>22</v>
      </c>
      <c r="B1682" s="284">
        <v>20503</v>
      </c>
      <c r="C1682" s="65"/>
      <c r="D1682" s="66" t="s">
        <v>186</v>
      </c>
      <c r="E1682" s="152">
        <v>0</v>
      </c>
      <c r="G1682" s="75"/>
      <c r="H1682" s="21"/>
      <c r="I1682" s="21"/>
      <c r="J1682" s="21"/>
      <c r="K1682" s="21"/>
    </row>
    <row r="1683" spans="1:11" s="130" customFormat="1" ht="11.25" hidden="1" customHeight="1" x14ac:dyDescent="0.2">
      <c r="A1683" s="63">
        <v>22</v>
      </c>
      <c r="B1683" s="284">
        <v>20599</v>
      </c>
      <c r="C1683" s="65"/>
      <c r="D1683" s="66" t="s">
        <v>187</v>
      </c>
      <c r="E1683" s="152">
        <v>0</v>
      </c>
      <c r="G1683" s="75"/>
      <c r="H1683" s="21"/>
      <c r="I1683" s="21"/>
      <c r="J1683" s="21"/>
      <c r="K1683" s="21"/>
    </row>
    <row r="1684" spans="1:11" s="130" customFormat="1" ht="11.25" hidden="1" customHeight="1" x14ac:dyDescent="0.2">
      <c r="A1684" s="63">
        <v>23</v>
      </c>
      <c r="B1684" s="284">
        <v>20501</v>
      </c>
      <c r="C1684" s="65"/>
      <c r="D1684" s="66" t="s">
        <v>184</v>
      </c>
      <c r="E1684" s="152">
        <v>0</v>
      </c>
      <c r="G1684" s="75"/>
      <c r="H1684" s="21"/>
      <c r="I1684" s="21"/>
      <c r="J1684" s="21"/>
      <c r="K1684" s="21"/>
    </row>
    <row r="1685" spans="1:11" s="130" customFormat="1" ht="11.25" hidden="1" customHeight="1" x14ac:dyDescent="0.2">
      <c r="A1685" s="63">
        <v>23</v>
      </c>
      <c r="B1685" s="284">
        <v>20502</v>
      </c>
      <c r="C1685" s="65"/>
      <c r="D1685" s="66" t="s">
        <v>185</v>
      </c>
      <c r="E1685" s="152">
        <v>0</v>
      </c>
      <c r="G1685" s="75"/>
      <c r="H1685" s="21"/>
      <c r="I1685" s="21"/>
      <c r="J1685" s="21"/>
      <c r="K1685" s="21"/>
    </row>
    <row r="1686" spans="1:11" s="130" customFormat="1" ht="11.25" hidden="1" customHeight="1" x14ac:dyDescent="0.2">
      <c r="A1686" s="63">
        <v>23</v>
      </c>
      <c r="B1686" s="284">
        <v>20503</v>
      </c>
      <c r="C1686" s="65"/>
      <c r="D1686" s="66" t="s">
        <v>186</v>
      </c>
      <c r="E1686" s="152">
        <v>0</v>
      </c>
      <c r="G1686" s="75"/>
      <c r="H1686" s="21"/>
      <c r="I1686" s="21"/>
      <c r="J1686" s="21"/>
      <c r="K1686" s="21"/>
    </row>
    <row r="1687" spans="1:11" s="130" customFormat="1" ht="11.25" hidden="1" customHeight="1" x14ac:dyDescent="0.2">
      <c r="A1687" s="63">
        <v>23</v>
      </c>
      <c r="B1687" s="284">
        <v>20599</v>
      </c>
      <c r="C1687" s="65"/>
      <c r="D1687" s="66" t="s">
        <v>187</v>
      </c>
      <c r="E1687" s="152">
        <v>0</v>
      </c>
      <c r="G1687" s="75"/>
      <c r="H1687" s="21"/>
      <c r="I1687" s="21"/>
      <c r="J1687" s="21"/>
      <c r="K1687" s="21"/>
    </row>
    <row r="1688" spans="1:11" s="130" customFormat="1" ht="11.25" hidden="1" customHeight="1" x14ac:dyDescent="0.2">
      <c r="A1688" s="63">
        <v>24</v>
      </c>
      <c r="B1688" s="284">
        <v>20501</v>
      </c>
      <c r="C1688" s="65"/>
      <c r="D1688" s="66" t="s">
        <v>184</v>
      </c>
      <c r="E1688" s="152">
        <v>0</v>
      </c>
      <c r="G1688" s="75"/>
      <c r="H1688" s="21"/>
      <c r="I1688" s="21"/>
      <c r="J1688" s="21"/>
      <c r="K1688" s="21"/>
    </row>
    <row r="1689" spans="1:11" s="130" customFormat="1" ht="11.25" hidden="1" customHeight="1" x14ac:dyDescent="0.2">
      <c r="A1689" s="63">
        <v>24</v>
      </c>
      <c r="B1689" s="284">
        <v>20502</v>
      </c>
      <c r="C1689" s="65"/>
      <c r="D1689" s="66" t="s">
        <v>185</v>
      </c>
      <c r="E1689" s="152">
        <v>0</v>
      </c>
      <c r="G1689" s="75"/>
      <c r="H1689" s="21"/>
      <c r="I1689" s="21"/>
      <c r="J1689" s="21"/>
      <c r="K1689" s="21"/>
    </row>
    <row r="1690" spans="1:11" s="130" customFormat="1" ht="11.25" hidden="1" customHeight="1" x14ac:dyDescent="0.2">
      <c r="A1690" s="63">
        <v>24</v>
      </c>
      <c r="B1690" s="284">
        <v>20503</v>
      </c>
      <c r="C1690" s="65"/>
      <c r="D1690" s="66" t="s">
        <v>186</v>
      </c>
      <c r="E1690" s="152">
        <v>0</v>
      </c>
      <c r="G1690" s="75"/>
      <c r="H1690" s="21"/>
      <c r="I1690" s="21"/>
      <c r="J1690" s="21"/>
      <c r="K1690" s="21"/>
    </row>
    <row r="1691" spans="1:11" s="130" customFormat="1" ht="11.25" hidden="1" customHeight="1" x14ac:dyDescent="0.2">
      <c r="A1691" s="63">
        <v>24</v>
      </c>
      <c r="B1691" s="284">
        <v>20599</v>
      </c>
      <c r="C1691" s="65"/>
      <c r="D1691" s="66" t="s">
        <v>187</v>
      </c>
      <c r="E1691" s="152">
        <v>0</v>
      </c>
      <c r="G1691" s="75"/>
      <c r="H1691" s="21"/>
      <c r="I1691" s="21"/>
      <c r="J1691" s="21"/>
      <c r="K1691" s="21"/>
    </row>
    <row r="1692" spans="1:11" s="130" customFormat="1" ht="11.25" hidden="1" customHeight="1" x14ac:dyDescent="0.2">
      <c r="A1692" s="63">
        <v>43</v>
      </c>
      <c r="B1692" s="284">
        <v>20501</v>
      </c>
      <c r="C1692" s="65"/>
      <c r="D1692" s="66" t="s">
        <v>184</v>
      </c>
      <c r="E1692" s="152">
        <v>0</v>
      </c>
      <c r="G1692" s="75"/>
      <c r="H1692" s="21"/>
      <c r="I1692" s="21"/>
      <c r="J1692" s="21"/>
      <c r="K1692" s="21"/>
    </row>
    <row r="1693" spans="1:11" s="130" customFormat="1" ht="11.25" hidden="1" customHeight="1" x14ac:dyDescent="0.2">
      <c r="A1693" s="63">
        <v>43</v>
      </c>
      <c r="B1693" s="284">
        <v>20502</v>
      </c>
      <c r="C1693" s="65"/>
      <c r="D1693" s="66" t="s">
        <v>185</v>
      </c>
      <c r="E1693" s="152">
        <v>0</v>
      </c>
      <c r="G1693" s="75"/>
      <c r="H1693" s="21"/>
      <c r="I1693" s="21"/>
      <c r="J1693" s="21"/>
      <c r="K1693" s="21"/>
    </row>
    <row r="1694" spans="1:11" s="130" customFormat="1" ht="11.25" hidden="1" customHeight="1" x14ac:dyDescent="0.2">
      <c r="A1694" s="63">
        <v>43</v>
      </c>
      <c r="B1694" s="284">
        <v>20503</v>
      </c>
      <c r="C1694" s="65"/>
      <c r="D1694" s="66" t="s">
        <v>186</v>
      </c>
      <c r="E1694" s="152">
        <v>0</v>
      </c>
      <c r="G1694" s="75"/>
      <c r="H1694" s="21"/>
      <c r="I1694" s="21"/>
      <c r="J1694" s="21"/>
      <c r="K1694" s="21"/>
    </row>
    <row r="1695" spans="1:11" s="130" customFormat="1" ht="11.25" hidden="1" customHeight="1" x14ac:dyDescent="0.2">
      <c r="A1695" s="63">
        <v>43</v>
      </c>
      <c r="B1695" s="284">
        <v>20599</v>
      </c>
      <c r="C1695" s="65"/>
      <c r="D1695" s="66" t="s">
        <v>187</v>
      </c>
      <c r="E1695" s="152">
        <v>0</v>
      </c>
      <c r="G1695" s="75"/>
      <c r="H1695" s="21"/>
      <c r="I1695" s="21"/>
      <c r="J1695" s="21"/>
      <c r="K1695" s="21"/>
    </row>
    <row r="1696" spans="1:11" s="130" customFormat="1" ht="11.25" hidden="1" customHeight="1" x14ac:dyDescent="0.2">
      <c r="A1696" s="63">
        <v>44</v>
      </c>
      <c r="B1696" s="284">
        <v>20501</v>
      </c>
      <c r="C1696" s="65"/>
      <c r="D1696" s="66" t="s">
        <v>184</v>
      </c>
      <c r="E1696" s="152">
        <v>0</v>
      </c>
      <c r="G1696" s="75"/>
      <c r="H1696" s="21"/>
      <c r="I1696" s="21"/>
      <c r="J1696" s="21"/>
      <c r="K1696" s="21"/>
    </row>
    <row r="1697" spans="1:11" s="130" customFormat="1" ht="11.25" hidden="1" customHeight="1" x14ac:dyDescent="0.2">
      <c r="A1697" s="63">
        <v>44</v>
      </c>
      <c r="B1697" s="284">
        <v>20502</v>
      </c>
      <c r="C1697" s="65"/>
      <c r="D1697" s="66" t="s">
        <v>185</v>
      </c>
      <c r="E1697" s="152">
        <v>0</v>
      </c>
      <c r="G1697" s="75"/>
      <c r="H1697" s="21"/>
      <c r="I1697" s="21"/>
      <c r="J1697" s="21"/>
      <c r="K1697" s="21"/>
    </row>
    <row r="1698" spans="1:11" s="130" customFormat="1" ht="11.25" hidden="1" customHeight="1" x14ac:dyDescent="0.2">
      <c r="A1698" s="63">
        <v>44</v>
      </c>
      <c r="B1698" s="284">
        <v>20503</v>
      </c>
      <c r="C1698" s="65"/>
      <c r="D1698" s="66" t="s">
        <v>186</v>
      </c>
      <c r="E1698" s="152">
        <v>0</v>
      </c>
      <c r="G1698" s="75"/>
      <c r="H1698" s="21"/>
      <c r="I1698" s="21"/>
      <c r="J1698" s="21"/>
      <c r="K1698" s="21"/>
    </row>
    <row r="1699" spans="1:11" s="130" customFormat="1" ht="11.25" hidden="1" customHeight="1" x14ac:dyDescent="0.2">
      <c r="A1699" s="63">
        <v>44</v>
      </c>
      <c r="B1699" s="284">
        <v>20599</v>
      </c>
      <c r="C1699" s="65"/>
      <c r="D1699" s="66" t="s">
        <v>187</v>
      </c>
      <c r="E1699" s="152">
        <v>0</v>
      </c>
      <c r="G1699" s="75"/>
      <c r="H1699" s="21"/>
      <c r="I1699" s="21"/>
      <c r="J1699" s="21"/>
      <c r="K1699" s="21"/>
    </row>
    <row r="1700" spans="1:11" s="130" customFormat="1" ht="11.25" hidden="1" customHeight="1" x14ac:dyDescent="0.2">
      <c r="A1700" s="63">
        <v>45</v>
      </c>
      <c r="B1700" s="284">
        <v>20501</v>
      </c>
      <c r="C1700" s="65"/>
      <c r="D1700" s="66" t="s">
        <v>184</v>
      </c>
      <c r="E1700" s="152">
        <v>0</v>
      </c>
      <c r="G1700" s="75"/>
      <c r="H1700" s="21"/>
      <c r="I1700" s="21"/>
      <c r="J1700" s="21"/>
      <c r="K1700" s="21"/>
    </row>
    <row r="1701" spans="1:11" s="130" customFormat="1" ht="11.25" hidden="1" customHeight="1" x14ac:dyDescent="0.2">
      <c r="A1701" s="63">
        <v>45</v>
      </c>
      <c r="B1701" s="284">
        <v>20502</v>
      </c>
      <c r="C1701" s="65"/>
      <c r="D1701" s="66" t="s">
        <v>185</v>
      </c>
      <c r="E1701" s="152">
        <v>0</v>
      </c>
      <c r="G1701" s="75"/>
      <c r="H1701" s="21"/>
      <c r="I1701" s="21"/>
      <c r="J1701" s="21"/>
      <c r="K1701" s="21"/>
    </row>
    <row r="1702" spans="1:11" s="130" customFormat="1" ht="11.25" hidden="1" customHeight="1" x14ac:dyDescent="0.2">
      <c r="A1702" s="63">
        <v>45</v>
      </c>
      <c r="B1702" s="284">
        <v>20503</v>
      </c>
      <c r="C1702" s="65"/>
      <c r="D1702" s="66" t="s">
        <v>186</v>
      </c>
      <c r="E1702" s="152">
        <v>0</v>
      </c>
      <c r="G1702" s="75"/>
      <c r="H1702" s="21"/>
      <c r="I1702" s="21"/>
      <c r="J1702" s="21"/>
      <c r="K1702" s="21"/>
    </row>
    <row r="1703" spans="1:11" s="130" customFormat="1" ht="11.25" hidden="1" customHeight="1" x14ac:dyDescent="0.2">
      <c r="A1703" s="63">
        <v>45</v>
      </c>
      <c r="B1703" s="284">
        <v>20599</v>
      </c>
      <c r="C1703" s="65"/>
      <c r="D1703" s="66" t="s">
        <v>187</v>
      </c>
      <c r="E1703" s="152">
        <v>0</v>
      </c>
      <c r="G1703" s="75"/>
      <c r="H1703" s="21"/>
      <c r="I1703" s="21"/>
      <c r="J1703" s="21"/>
      <c r="K1703" s="21"/>
    </row>
    <row r="1704" spans="1:11" s="130" customFormat="1" ht="11.25" hidden="1" customHeight="1" x14ac:dyDescent="0.2">
      <c r="A1704" s="63">
        <v>46</v>
      </c>
      <c r="B1704" s="284">
        <v>20501</v>
      </c>
      <c r="C1704" s="65"/>
      <c r="D1704" s="66" t="s">
        <v>184</v>
      </c>
      <c r="E1704" s="152">
        <v>0</v>
      </c>
      <c r="G1704" s="75"/>
      <c r="H1704" s="21"/>
      <c r="I1704" s="21"/>
      <c r="J1704" s="21"/>
      <c r="K1704" s="21"/>
    </row>
    <row r="1705" spans="1:11" s="130" customFormat="1" ht="11.25" hidden="1" customHeight="1" x14ac:dyDescent="0.2">
      <c r="A1705" s="63">
        <v>46</v>
      </c>
      <c r="B1705" s="284">
        <v>20502</v>
      </c>
      <c r="C1705" s="65"/>
      <c r="D1705" s="66" t="s">
        <v>185</v>
      </c>
      <c r="E1705" s="152">
        <v>0</v>
      </c>
      <c r="G1705" s="75"/>
      <c r="H1705" s="21"/>
      <c r="I1705" s="21"/>
      <c r="J1705" s="21"/>
      <c r="K1705" s="21"/>
    </row>
    <row r="1706" spans="1:11" s="130" customFormat="1" ht="11.25" hidden="1" customHeight="1" x14ac:dyDescent="0.2">
      <c r="A1706" s="63">
        <v>46</v>
      </c>
      <c r="B1706" s="284">
        <v>20503</v>
      </c>
      <c r="C1706" s="65"/>
      <c r="D1706" s="66" t="s">
        <v>186</v>
      </c>
      <c r="E1706" s="152">
        <v>0</v>
      </c>
      <c r="G1706" s="75"/>
      <c r="H1706" s="21"/>
      <c r="I1706" s="21"/>
      <c r="J1706" s="21"/>
      <c r="K1706" s="21"/>
    </row>
    <row r="1707" spans="1:11" s="130" customFormat="1" ht="11.25" hidden="1" customHeight="1" x14ac:dyDescent="0.2">
      <c r="A1707" s="63">
        <v>46</v>
      </c>
      <c r="B1707" s="284">
        <v>20599</v>
      </c>
      <c r="C1707" s="65"/>
      <c r="D1707" s="66" t="s">
        <v>187</v>
      </c>
      <c r="E1707" s="152">
        <v>0</v>
      </c>
      <c r="G1707" s="75"/>
      <c r="H1707" s="21"/>
      <c r="I1707" s="21"/>
      <c r="J1707" s="21"/>
      <c r="K1707" s="21"/>
    </row>
    <row r="1708" spans="1:11" s="130" customFormat="1" ht="11.25" hidden="1" customHeight="1" x14ac:dyDescent="0.2">
      <c r="A1708" s="63">
        <v>31</v>
      </c>
      <c r="B1708" s="284">
        <v>20501</v>
      </c>
      <c r="C1708" s="65"/>
      <c r="D1708" s="66" t="s">
        <v>184</v>
      </c>
      <c r="E1708" s="152">
        <v>0</v>
      </c>
      <c r="G1708" s="75"/>
      <c r="H1708" s="21"/>
      <c r="I1708" s="21"/>
      <c r="J1708" s="21"/>
      <c r="K1708" s="21"/>
    </row>
    <row r="1709" spans="1:11" s="130" customFormat="1" ht="11.25" hidden="1" customHeight="1" x14ac:dyDescent="0.2">
      <c r="A1709" s="63">
        <v>31</v>
      </c>
      <c r="B1709" s="284">
        <v>20502</v>
      </c>
      <c r="C1709" s="65"/>
      <c r="D1709" s="66" t="s">
        <v>185</v>
      </c>
      <c r="E1709" s="152">
        <v>0</v>
      </c>
      <c r="G1709" s="75"/>
      <c r="H1709" s="21"/>
      <c r="I1709" s="21"/>
      <c r="J1709" s="21"/>
      <c r="K1709" s="21"/>
    </row>
    <row r="1710" spans="1:11" s="130" customFormat="1" ht="11.25" hidden="1" customHeight="1" x14ac:dyDescent="0.2">
      <c r="A1710" s="63">
        <v>31</v>
      </c>
      <c r="B1710" s="284">
        <v>20503</v>
      </c>
      <c r="C1710" s="65"/>
      <c r="D1710" s="66" t="s">
        <v>186</v>
      </c>
      <c r="E1710" s="152">
        <v>0</v>
      </c>
      <c r="G1710" s="75"/>
      <c r="H1710" s="21"/>
      <c r="I1710" s="21"/>
      <c r="J1710" s="21"/>
      <c r="K1710" s="21"/>
    </row>
    <row r="1711" spans="1:11" s="130" customFormat="1" ht="11.25" hidden="1" customHeight="1" x14ac:dyDescent="0.2">
      <c r="A1711" s="63">
        <v>31</v>
      </c>
      <c r="B1711" s="284">
        <v>20599</v>
      </c>
      <c r="C1711" s="65"/>
      <c r="D1711" s="66" t="s">
        <v>187</v>
      </c>
      <c r="E1711" s="152">
        <v>0</v>
      </c>
      <c r="G1711" s="75"/>
      <c r="H1711" s="21"/>
      <c r="I1711" s="21"/>
      <c r="J1711" s="21"/>
      <c r="K1711" s="21"/>
    </row>
    <row r="1712" spans="1:11" s="130" customFormat="1" ht="11.25" hidden="1" customHeight="1" x14ac:dyDescent="0.2">
      <c r="A1712" s="63">
        <v>36</v>
      </c>
      <c r="B1712" s="284">
        <v>20501</v>
      </c>
      <c r="C1712" s="65"/>
      <c r="D1712" s="66" t="s">
        <v>184</v>
      </c>
      <c r="E1712" s="152">
        <v>0</v>
      </c>
      <c r="G1712" s="75"/>
      <c r="H1712" s="21"/>
      <c r="I1712" s="21"/>
      <c r="J1712" s="21"/>
      <c r="K1712" s="21"/>
    </row>
    <row r="1713" spans="1:11" s="130" customFormat="1" ht="11.25" hidden="1" customHeight="1" x14ac:dyDescent="0.2">
      <c r="A1713" s="63">
        <v>36</v>
      </c>
      <c r="B1713" s="284">
        <v>20502</v>
      </c>
      <c r="C1713" s="65"/>
      <c r="D1713" s="66" t="s">
        <v>185</v>
      </c>
      <c r="E1713" s="152">
        <v>0</v>
      </c>
      <c r="G1713" s="75"/>
      <c r="H1713" s="21"/>
      <c r="I1713" s="21"/>
      <c r="J1713" s="21"/>
      <c r="K1713" s="21"/>
    </row>
    <row r="1714" spans="1:11" s="130" customFormat="1" ht="11.25" hidden="1" customHeight="1" x14ac:dyDescent="0.2">
      <c r="A1714" s="63">
        <v>36</v>
      </c>
      <c r="B1714" s="284">
        <v>20503</v>
      </c>
      <c r="C1714" s="65"/>
      <c r="D1714" s="66" t="s">
        <v>186</v>
      </c>
      <c r="E1714" s="152">
        <v>0</v>
      </c>
      <c r="G1714" s="75"/>
      <c r="H1714" s="21"/>
      <c r="I1714" s="21"/>
      <c r="J1714" s="21"/>
      <c r="K1714" s="21"/>
    </row>
    <row r="1715" spans="1:11" s="130" customFormat="1" ht="11.25" hidden="1" customHeight="1" x14ac:dyDescent="0.2">
      <c r="A1715" s="63">
        <v>36</v>
      </c>
      <c r="B1715" s="284">
        <v>20599</v>
      </c>
      <c r="C1715" s="65"/>
      <c r="D1715" s="66" t="s">
        <v>187</v>
      </c>
      <c r="E1715" s="152">
        <v>0</v>
      </c>
      <c r="G1715" s="75"/>
      <c r="H1715" s="21"/>
      <c r="I1715" s="21"/>
      <c r="J1715" s="21"/>
      <c r="K1715" s="21"/>
    </row>
    <row r="1716" spans="1:11" s="130" customFormat="1" ht="11.25" hidden="1" customHeight="1" x14ac:dyDescent="0.2">
      <c r="A1716" s="63">
        <v>42</v>
      </c>
      <c r="B1716" s="284">
        <v>20501</v>
      </c>
      <c r="C1716" s="65"/>
      <c r="D1716" s="66" t="s">
        <v>184</v>
      </c>
      <c r="E1716" s="152">
        <v>0</v>
      </c>
      <c r="G1716" s="75"/>
      <c r="H1716" s="21"/>
      <c r="I1716" s="21"/>
      <c r="J1716" s="21"/>
      <c r="K1716" s="21"/>
    </row>
    <row r="1717" spans="1:11" s="130" customFormat="1" ht="11.25" hidden="1" customHeight="1" x14ac:dyDescent="0.2">
      <c r="A1717" s="63">
        <v>42</v>
      </c>
      <c r="B1717" s="284">
        <v>20502</v>
      </c>
      <c r="C1717" s="65"/>
      <c r="D1717" s="66" t="s">
        <v>185</v>
      </c>
      <c r="E1717" s="152">
        <v>0</v>
      </c>
      <c r="G1717" s="75"/>
      <c r="H1717" s="21"/>
      <c r="I1717" s="21"/>
      <c r="J1717" s="21"/>
      <c r="K1717" s="21"/>
    </row>
    <row r="1718" spans="1:11" s="130" customFormat="1" ht="11.25" hidden="1" customHeight="1" x14ac:dyDescent="0.2">
      <c r="A1718" s="63">
        <v>42</v>
      </c>
      <c r="B1718" s="284">
        <v>20503</v>
      </c>
      <c r="C1718" s="65"/>
      <c r="D1718" s="66" t="s">
        <v>186</v>
      </c>
      <c r="E1718" s="152">
        <v>0</v>
      </c>
      <c r="G1718" s="75"/>
      <c r="H1718" s="21"/>
      <c r="I1718" s="21"/>
      <c r="J1718" s="21"/>
      <c r="K1718" s="21"/>
    </row>
    <row r="1719" spans="1:11" s="130" customFormat="1" ht="11.25" hidden="1" customHeight="1" x14ac:dyDescent="0.2">
      <c r="A1719" s="63">
        <v>42</v>
      </c>
      <c r="B1719" s="284">
        <v>20599</v>
      </c>
      <c r="C1719" s="65"/>
      <c r="D1719" s="66" t="s">
        <v>187</v>
      </c>
      <c r="E1719" s="152">
        <v>0</v>
      </c>
      <c r="G1719" s="75"/>
      <c r="H1719" s="21"/>
      <c r="I1719" s="21"/>
      <c r="J1719" s="21"/>
      <c r="K1719" s="21"/>
    </row>
    <row r="1720" spans="1:11" s="130" customFormat="1" ht="12" hidden="1" customHeight="1" x14ac:dyDescent="0.2">
      <c r="A1720" s="63"/>
      <c r="B1720" s="284" t="s">
        <v>106</v>
      </c>
      <c r="C1720" s="65"/>
      <c r="D1720" s="66"/>
      <c r="E1720" s="177"/>
      <c r="G1720" s="75"/>
      <c r="H1720" s="21"/>
      <c r="I1720" s="21"/>
      <c r="J1720" s="21"/>
      <c r="K1720" s="21"/>
    </row>
    <row r="1721" spans="1:11" s="130" customFormat="1" ht="12" customHeight="1" x14ac:dyDescent="0.2">
      <c r="A1721" s="565" t="s">
        <v>252</v>
      </c>
      <c r="B1721" s="567"/>
      <c r="C1721" s="60"/>
      <c r="D1721" s="61" t="s">
        <v>188</v>
      </c>
      <c r="E1721" s="178">
        <f>SUM(E1722:E1858)</f>
        <v>49453440</v>
      </c>
      <c r="G1721" s="75"/>
      <c r="H1721" s="21"/>
      <c r="I1721" s="21"/>
      <c r="J1721" s="21"/>
      <c r="K1721" s="21"/>
    </row>
    <row r="1722" spans="1:11" s="130" customFormat="1" ht="12" hidden="1" customHeight="1" x14ac:dyDescent="0.2">
      <c r="A1722" s="63">
        <v>17</v>
      </c>
      <c r="B1722" s="38">
        <v>29901</v>
      </c>
      <c r="C1722" s="70"/>
      <c r="D1722" s="102" t="s">
        <v>189</v>
      </c>
      <c r="E1722" s="152">
        <v>0</v>
      </c>
      <c r="G1722" s="75"/>
      <c r="H1722" s="21"/>
      <c r="I1722" s="21"/>
      <c r="J1722" s="21"/>
      <c r="K1722" s="21"/>
    </row>
    <row r="1723" spans="1:11" s="130" customFormat="1" ht="12" hidden="1" customHeight="1" x14ac:dyDescent="0.2">
      <c r="A1723" s="63">
        <v>17</v>
      </c>
      <c r="B1723" s="38">
        <v>29902</v>
      </c>
      <c r="C1723" s="70"/>
      <c r="D1723" s="102" t="s">
        <v>190</v>
      </c>
      <c r="E1723" s="152">
        <v>0</v>
      </c>
      <c r="G1723" s="75"/>
      <c r="H1723" s="21"/>
      <c r="I1723" s="21"/>
      <c r="J1723" s="21"/>
      <c r="K1723" s="21"/>
    </row>
    <row r="1724" spans="1:11" s="130" customFormat="1" ht="12" hidden="1" customHeight="1" x14ac:dyDescent="0.2">
      <c r="A1724" s="63">
        <v>17</v>
      </c>
      <c r="B1724" s="38">
        <v>29903</v>
      </c>
      <c r="C1724" s="70"/>
      <c r="D1724" s="102" t="s">
        <v>191</v>
      </c>
      <c r="E1724" s="152">
        <v>0</v>
      </c>
      <c r="G1724" s="75"/>
      <c r="H1724" s="21"/>
      <c r="I1724" s="21"/>
      <c r="J1724" s="21"/>
      <c r="K1724" s="21"/>
    </row>
    <row r="1725" spans="1:11" s="130" customFormat="1" ht="12" hidden="1" customHeight="1" x14ac:dyDescent="0.2">
      <c r="A1725" s="63">
        <v>17</v>
      </c>
      <c r="B1725" s="38">
        <v>29905</v>
      </c>
      <c r="C1725" s="70"/>
      <c r="D1725" s="102" t="s">
        <v>317</v>
      </c>
      <c r="E1725" s="152">
        <v>0</v>
      </c>
      <c r="G1725" s="75"/>
      <c r="H1725" s="21"/>
      <c r="I1725" s="21"/>
      <c r="J1725" s="21"/>
      <c r="K1725" s="21"/>
    </row>
    <row r="1726" spans="1:11" s="130" customFormat="1" ht="12" hidden="1" customHeight="1" x14ac:dyDescent="0.2">
      <c r="A1726" s="63">
        <v>17</v>
      </c>
      <c r="B1726" s="38">
        <v>29906</v>
      </c>
      <c r="C1726" s="70"/>
      <c r="D1726" s="102" t="s">
        <v>318</v>
      </c>
      <c r="E1726" s="152">
        <v>0</v>
      </c>
      <c r="G1726" s="75"/>
      <c r="H1726" s="21"/>
      <c r="I1726" s="21"/>
      <c r="J1726" s="21"/>
      <c r="K1726" s="21"/>
    </row>
    <row r="1727" spans="1:11" s="130" customFormat="1" ht="12" hidden="1" customHeight="1" x14ac:dyDescent="0.2">
      <c r="A1727" s="63">
        <v>17</v>
      </c>
      <c r="B1727" s="38">
        <v>29907</v>
      </c>
      <c r="C1727" s="70"/>
      <c r="D1727" s="102" t="s">
        <v>319</v>
      </c>
      <c r="E1727" s="152">
        <v>0</v>
      </c>
      <c r="G1727" s="75"/>
      <c r="H1727" s="21"/>
      <c r="I1727" s="21"/>
      <c r="J1727" s="21"/>
      <c r="K1727" s="21"/>
    </row>
    <row r="1728" spans="1:11" s="130" customFormat="1" ht="12" hidden="1" customHeight="1" x14ac:dyDescent="0.2">
      <c r="A1728" s="63">
        <v>17</v>
      </c>
      <c r="B1728" s="38">
        <v>29999</v>
      </c>
      <c r="C1728" s="70"/>
      <c r="D1728" s="102" t="s">
        <v>320</v>
      </c>
      <c r="E1728" s="152">
        <v>0</v>
      </c>
      <c r="G1728" s="75"/>
      <c r="H1728" s="21"/>
      <c r="I1728" s="21"/>
      <c r="J1728" s="21"/>
      <c r="K1728" s="21"/>
    </row>
    <row r="1729" spans="1:11" s="130" customFormat="1" ht="12" hidden="1" customHeight="1" x14ac:dyDescent="0.2">
      <c r="A1729" s="63">
        <v>18</v>
      </c>
      <c r="B1729" s="284">
        <v>29901</v>
      </c>
      <c r="C1729" s="65"/>
      <c r="D1729" s="66" t="s">
        <v>189</v>
      </c>
      <c r="E1729" s="152">
        <v>0</v>
      </c>
      <c r="G1729" s="75"/>
      <c r="H1729" s="21"/>
      <c r="I1729" s="21"/>
      <c r="J1729" s="21"/>
      <c r="K1729" s="21"/>
    </row>
    <row r="1730" spans="1:11" s="130" customFormat="1" ht="12" hidden="1" customHeight="1" x14ac:dyDescent="0.2">
      <c r="A1730" s="63">
        <v>18</v>
      </c>
      <c r="B1730" s="284">
        <v>29902</v>
      </c>
      <c r="C1730" s="65"/>
      <c r="D1730" s="66" t="s">
        <v>190</v>
      </c>
      <c r="E1730" s="152">
        <v>0</v>
      </c>
      <c r="G1730" s="75"/>
      <c r="H1730" s="21"/>
      <c r="I1730" s="21"/>
      <c r="J1730" s="21"/>
      <c r="K1730" s="21"/>
    </row>
    <row r="1731" spans="1:11" s="130" customFormat="1" ht="12" hidden="1" customHeight="1" x14ac:dyDescent="0.2">
      <c r="A1731" s="63">
        <v>18</v>
      </c>
      <c r="B1731" s="284">
        <v>29903</v>
      </c>
      <c r="C1731" s="65"/>
      <c r="D1731" s="66" t="s">
        <v>191</v>
      </c>
      <c r="E1731" s="152">
        <v>0</v>
      </c>
      <c r="G1731" s="75"/>
      <c r="H1731" s="21"/>
      <c r="I1731" s="21"/>
      <c r="J1731" s="21"/>
      <c r="K1731" s="21"/>
    </row>
    <row r="1732" spans="1:11" s="130" customFormat="1" ht="12" hidden="1" customHeight="1" x14ac:dyDescent="0.2">
      <c r="A1732" s="63">
        <v>18</v>
      </c>
      <c r="B1732" s="284">
        <v>29904</v>
      </c>
      <c r="C1732" s="65"/>
      <c r="D1732" s="66" t="s">
        <v>316</v>
      </c>
      <c r="E1732" s="152">
        <v>0</v>
      </c>
      <c r="G1732" s="75"/>
      <c r="H1732" s="21"/>
      <c r="I1732" s="21"/>
      <c r="J1732" s="21"/>
      <c r="K1732" s="21"/>
    </row>
    <row r="1733" spans="1:11" s="130" customFormat="1" ht="12" hidden="1" customHeight="1" x14ac:dyDescent="0.2">
      <c r="A1733" s="63">
        <v>18</v>
      </c>
      <c r="B1733" s="284">
        <v>29905</v>
      </c>
      <c r="C1733" s="65"/>
      <c r="D1733" s="66" t="s">
        <v>317</v>
      </c>
      <c r="E1733" s="152">
        <v>0</v>
      </c>
      <c r="G1733" s="75"/>
      <c r="H1733" s="21"/>
      <c r="I1733" s="21"/>
      <c r="J1733" s="21"/>
      <c r="K1733" s="21"/>
    </row>
    <row r="1734" spans="1:11" s="130" customFormat="1" ht="12" hidden="1" customHeight="1" x14ac:dyDescent="0.2">
      <c r="A1734" s="63">
        <v>18</v>
      </c>
      <c r="B1734" s="284">
        <v>29906</v>
      </c>
      <c r="C1734" s="65"/>
      <c r="D1734" s="66" t="s">
        <v>318</v>
      </c>
      <c r="E1734" s="152">
        <v>0</v>
      </c>
      <c r="G1734" s="75"/>
      <c r="H1734" s="21"/>
      <c r="I1734" s="21"/>
      <c r="J1734" s="21"/>
      <c r="K1734" s="21"/>
    </row>
    <row r="1735" spans="1:11" s="130" customFormat="1" ht="12" hidden="1" customHeight="1" x14ac:dyDescent="0.2">
      <c r="A1735" s="63">
        <v>18</v>
      </c>
      <c r="B1735" s="284">
        <v>29907</v>
      </c>
      <c r="C1735" s="65"/>
      <c r="D1735" s="66" t="s">
        <v>319</v>
      </c>
      <c r="E1735" s="152">
        <v>0</v>
      </c>
      <c r="G1735" s="75"/>
      <c r="H1735" s="21"/>
      <c r="I1735" s="21"/>
      <c r="J1735" s="21"/>
      <c r="K1735" s="21"/>
    </row>
    <row r="1736" spans="1:11" s="130" customFormat="1" ht="12" hidden="1" customHeight="1" x14ac:dyDescent="0.2">
      <c r="A1736" s="63">
        <v>18</v>
      </c>
      <c r="B1736" s="284">
        <v>29999</v>
      </c>
      <c r="C1736" s="65"/>
      <c r="D1736" s="66" t="s">
        <v>320</v>
      </c>
      <c r="E1736" s="152">
        <v>0</v>
      </c>
      <c r="G1736" s="75"/>
      <c r="H1736" s="21"/>
      <c r="I1736" s="21"/>
      <c r="J1736" s="21"/>
      <c r="K1736" s="21"/>
    </row>
    <row r="1737" spans="1:11" s="130" customFormat="1" ht="12" customHeight="1" x14ac:dyDescent="0.2">
      <c r="A1737" s="63"/>
      <c r="B1737" s="284">
        <v>29901</v>
      </c>
      <c r="C1737" s="65"/>
      <c r="D1737" s="66" t="s">
        <v>189</v>
      </c>
      <c r="E1737" s="152">
        <f>'Gastos 630'!F255+'Gastos 630'!F268</f>
        <v>10000000</v>
      </c>
      <c r="G1737" s="75"/>
      <c r="H1737" s="21"/>
      <c r="I1737" s="21"/>
      <c r="J1737" s="21"/>
      <c r="K1737" s="21"/>
    </row>
    <row r="1738" spans="1:11" s="130" customFormat="1" ht="12" customHeight="1" x14ac:dyDescent="0.2">
      <c r="A1738" s="63"/>
      <c r="B1738" s="284">
        <v>29902</v>
      </c>
      <c r="C1738" s="65"/>
      <c r="D1738" s="66" t="s">
        <v>190</v>
      </c>
      <c r="E1738" s="152">
        <f>'Gastos 630'!F256+'Gastos 630'!F269+'Gastos 630'!F263</f>
        <v>9200000</v>
      </c>
      <c r="G1738" s="75"/>
      <c r="H1738" s="21"/>
      <c r="I1738" s="21"/>
      <c r="J1738" s="21"/>
      <c r="K1738" s="21"/>
    </row>
    <row r="1739" spans="1:11" s="130" customFormat="1" ht="12" customHeight="1" x14ac:dyDescent="0.2">
      <c r="A1739" s="63"/>
      <c r="B1739" s="284">
        <v>29903</v>
      </c>
      <c r="C1739" s="65"/>
      <c r="D1739" s="66" t="s">
        <v>191</v>
      </c>
      <c r="E1739" s="152">
        <f>'Gastos 630'!F257+'Gastos 630'!F270</f>
        <v>2000000</v>
      </c>
      <c r="G1739" s="75"/>
      <c r="H1739" s="21"/>
      <c r="I1739" s="21"/>
      <c r="J1739" s="21"/>
      <c r="K1739" s="21"/>
    </row>
    <row r="1740" spans="1:11" s="130" customFormat="1" ht="12" hidden="1" customHeight="1" x14ac:dyDescent="0.2">
      <c r="A1740" s="63"/>
      <c r="B1740" s="284">
        <v>29904</v>
      </c>
      <c r="C1740" s="65"/>
      <c r="D1740" s="66" t="s">
        <v>316</v>
      </c>
      <c r="E1740" s="152">
        <v>0</v>
      </c>
      <c r="G1740" s="75"/>
      <c r="H1740" s="21"/>
      <c r="I1740" s="21"/>
      <c r="J1740" s="21"/>
      <c r="K1740" s="21"/>
    </row>
    <row r="1741" spans="1:11" s="130" customFormat="1" ht="12" customHeight="1" x14ac:dyDescent="0.2">
      <c r="A1741" s="63"/>
      <c r="B1741" s="38">
        <v>29904</v>
      </c>
      <c r="C1741" s="70"/>
      <c r="D1741" s="102" t="s">
        <v>316</v>
      </c>
      <c r="E1741" s="152">
        <f>'Gastos 630'!F271+'Gastos 630'!F266+'Gastos 630'!F258</f>
        <v>12856000</v>
      </c>
      <c r="G1741" s="75"/>
      <c r="H1741" s="21"/>
      <c r="I1741" s="21"/>
      <c r="J1741" s="21"/>
      <c r="K1741" s="21"/>
    </row>
    <row r="1742" spans="1:11" s="130" customFormat="1" ht="12" customHeight="1" x14ac:dyDescent="0.2">
      <c r="A1742" s="63"/>
      <c r="B1742" s="284">
        <v>29905</v>
      </c>
      <c r="C1742" s="65"/>
      <c r="D1742" s="66" t="s">
        <v>317</v>
      </c>
      <c r="E1742" s="152">
        <f>'Gastos 630'!F259+'Gastos 630'!F272+'Gastos 630'!F267</f>
        <v>2517440</v>
      </c>
      <c r="G1742" s="75"/>
      <c r="H1742" s="21"/>
      <c r="I1742" s="21"/>
      <c r="J1742" s="21"/>
      <c r="K1742" s="21"/>
    </row>
    <row r="1743" spans="1:11" s="130" customFormat="1" ht="12" customHeight="1" x14ac:dyDescent="0.2">
      <c r="A1743" s="63"/>
      <c r="B1743" s="284">
        <v>29906</v>
      </c>
      <c r="C1743" s="65"/>
      <c r="D1743" s="66" t="s">
        <v>318</v>
      </c>
      <c r="E1743" s="152">
        <f>'Gastos 630'!F260+'Gastos 630'!F273+'Gastos 630'!F264</f>
        <v>8280000</v>
      </c>
      <c r="G1743" s="75"/>
      <c r="H1743" s="21"/>
      <c r="I1743" s="21"/>
      <c r="J1743" s="21"/>
      <c r="K1743" s="21"/>
    </row>
    <row r="1744" spans="1:11" s="130" customFormat="1" ht="12" customHeight="1" x14ac:dyDescent="0.2">
      <c r="A1744" s="63"/>
      <c r="B1744" s="284">
        <v>29907</v>
      </c>
      <c r="C1744" s="65"/>
      <c r="D1744" s="66" t="s">
        <v>319</v>
      </c>
      <c r="E1744" s="152">
        <f>'Gastos 630'!F261+'Gastos 630'!F274</f>
        <v>2000000</v>
      </c>
      <c r="G1744" s="75"/>
      <c r="H1744" s="21"/>
      <c r="I1744" s="21"/>
      <c r="J1744" s="21"/>
      <c r="K1744" s="21"/>
    </row>
    <row r="1745" spans="1:11" s="130" customFormat="1" ht="12" customHeight="1" x14ac:dyDescent="0.2">
      <c r="A1745" s="63"/>
      <c r="B1745" s="284">
        <v>29999</v>
      </c>
      <c r="C1745" s="65"/>
      <c r="D1745" s="66" t="s">
        <v>320</v>
      </c>
      <c r="E1745" s="152">
        <f>'Gastos 630'!F262+'Gastos 630'!F275+'Gastos 630'!F265</f>
        <v>2600000</v>
      </c>
      <c r="G1745" s="75"/>
      <c r="H1745" s="21"/>
      <c r="I1745" s="21"/>
      <c r="J1745" s="21"/>
      <c r="K1745" s="21"/>
    </row>
    <row r="1746" spans="1:11" s="130" customFormat="1" ht="12" hidden="1" customHeight="1" x14ac:dyDescent="0.2">
      <c r="A1746" s="63">
        <v>20</v>
      </c>
      <c r="B1746" s="284">
        <v>29901</v>
      </c>
      <c r="C1746" s="65"/>
      <c r="D1746" s="66" t="s">
        <v>189</v>
      </c>
      <c r="E1746" s="113">
        <v>0</v>
      </c>
      <c r="G1746" s="75"/>
      <c r="H1746" s="21"/>
      <c r="I1746" s="21"/>
      <c r="J1746" s="21"/>
      <c r="K1746" s="21"/>
    </row>
    <row r="1747" spans="1:11" s="130" customFormat="1" ht="12" hidden="1" customHeight="1" x14ac:dyDescent="0.2">
      <c r="A1747" s="63">
        <v>20</v>
      </c>
      <c r="B1747" s="284">
        <v>29902</v>
      </c>
      <c r="C1747" s="65"/>
      <c r="D1747" s="66" t="s">
        <v>190</v>
      </c>
      <c r="E1747" s="113">
        <v>0</v>
      </c>
      <c r="G1747" s="75"/>
      <c r="H1747" s="21"/>
      <c r="I1747" s="21"/>
      <c r="J1747" s="21"/>
      <c r="K1747" s="21"/>
    </row>
    <row r="1748" spans="1:11" s="130" customFormat="1" ht="12" hidden="1" customHeight="1" x14ac:dyDescent="0.2">
      <c r="A1748" s="63">
        <v>20</v>
      </c>
      <c r="B1748" s="284">
        <v>29903</v>
      </c>
      <c r="C1748" s="65"/>
      <c r="D1748" s="66" t="s">
        <v>191</v>
      </c>
      <c r="E1748" s="113">
        <v>0</v>
      </c>
      <c r="G1748" s="75"/>
      <c r="H1748" s="21"/>
      <c r="I1748" s="21"/>
      <c r="J1748" s="21"/>
      <c r="K1748" s="21"/>
    </row>
    <row r="1749" spans="1:11" s="130" customFormat="1" ht="12" hidden="1" customHeight="1" x14ac:dyDescent="0.2">
      <c r="A1749" s="63">
        <v>20</v>
      </c>
      <c r="B1749" s="284">
        <v>29904</v>
      </c>
      <c r="C1749" s="65"/>
      <c r="D1749" s="66" t="s">
        <v>316</v>
      </c>
      <c r="E1749" s="113">
        <v>0</v>
      </c>
      <c r="H1749" s="21"/>
      <c r="I1749" s="21"/>
      <c r="J1749" s="21"/>
      <c r="K1749" s="21"/>
    </row>
    <row r="1750" spans="1:11" s="130" customFormat="1" ht="12" hidden="1" customHeight="1" x14ac:dyDescent="0.2">
      <c r="A1750" s="63">
        <v>20</v>
      </c>
      <c r="B1750" s="284">
        <v>29905</v>
      </c>
      <c r="C1750" s="65"/>
      <c r="D1750" s="66" t="s">
        <v>317</v>
      </c>
      <c r="E1750" s="113">
        <v>0</v>
      </c>
      <c r="G1750" s="75"/>
      <c r="H1750" s="21"/>
      <c r="I1750" s="21"/>
      <c r="J1750" s="21"/>
      <c r="K1750" s="21"/>
    </row>
    <row r="1751" spans="1:11" s="130" customFormat="1" ht="12" hidden="1" customHeight="1" x14ac:dyDescent="0.2">
      <c r="A1751" s="63">
        <v>20</v>
      </c>
      <c r="B1751" s="284">
        <v>29906</v>
      </c>
      <c r="C1751" s="65"/>
      <c r="D1751" s="66" t="s">
        <v>318</v>
      </c>
      <c r="E1751" s="113">
        <v>0</v>
      </c>
      <c r="G1751" s="75"/>
      <c r="H1751" s="21"/>
      <c r="I1751" s="21"/>
      <c r="J1751" s="21"/>
      <c r="K1751" s="21"/>
    </row>
    <row r="1752" spans="1:11" s="130" customFormat="1" ht="12" hidden="1" customHeight="1" x14ac:dyDescent="0.2">
      <c r="A1752" s="63">
        <v>20</v>
      </c>
      <c r="B1752" s="284">
        <v>29907</v>
      </c>
      <c r="C1752" s="65"/>
      <c r="D1752" s="66" t="s">
        <v>319</v>
      </c>
      <c r="E1752" s="113">
        <v>0</v>
      </c>
      <c r="G1752" s="75"/>
      <c r="H1752" s="21"/>
      <c r="I1752" s="21"/>
      <c r="J1752" s="21"/>
      <c r="K1752" s="21"/>
    </row>
    <row r="1753" spans="1:11" s="130" customFormat="1" ht="12" hidden="1" customHeight="1" x14ac:dyDescent="0.2">
      <c r="A1753" s="63">
        <v>20</v>
      </c>
      <c r="B1753" s="284">
        <v>29999</v>
      </c>
      <c r="C1753" s="65"/>
      <c r="D1753" s="66" t="s">
        <v>320</v>
      </c>
      <c r="E1753" s="113">
        <v>0</v>
      </c>
      <c r="G1753" s="75"/>
      <c r="H1753" s="21"/>
      <c r="I1753" s="21"/>
      <c r="J1753" s="21"/>
      <c r="K1753" s="21"/>
    </row>
    <row r="1754" spans="1:11" s="130" customFormat="1" ht="13.5" hidden="1" customHeight="1" x14ac:dyDescent="0.2">
      <c r="A1754" s="63">
        <v>21</v>
      </c>
      <c r="B1754" s="284">
        <v>29901</v>
      </c>
      <c r="C1754" s="65"/>
      <c r="D1754" s="66" t="s">
        <v>189</v>
      </c>
      <c r="E1754" s="113"/>
      <c r="G1754" s="75"/>
      <c r="H1754" s="21"/>
      <c r="I1754" s="21"/>
      <c r="J1754" s="21"/>
      <c r="K1754" s="21"/>
    </row>
    <row r="1755" spans="1:11" s="130" customFormat="1" ht="12" hidden="1" customHeight="1" x14ac:dyDescent="0.2">
      <c r="A1755" s="63">
        <v>21</v>
      </c>
      <c r="B1755" s="284">
        <v>29902</v>
      </c>
      <c r="C1755" s="65"/>
      <c r="D1755" s="66" t="s">
        <v>190</v>
      </c>
      <c r="E1755" s="113"/>
      <c r="G1755" s="75"/>
      <c r="H1755" s="21"/>
      <c r="I1755" s="21"/>
      <c r="J1755" s="21"/>
      <c r="K1755" s="21"/>
    </row>
    <row r="1756" spans="1:11" s="130" customFormat="1" ht="12" hidden="1" customHeight="1" x14ac:dyDescent="0.2">
      <c r="A1756" s="63">
        <v>21</v>
      </c>
      <c r="B1756" s="284">
        <v>29903</v>
      </c>
      <c r="C1756" s="65"/>
      <c r="D1756" s="66" t="s">
        <v>191</v>
      </c>
      <c r="E1756" s="113"/>
      <c r="G1756" s="75"/>
      <c r="H1756" s="21"/>
      <c r="I1756" s="21"/>
      <c r="J1756" s="21"/>
      <c r="K1756" s="21"/>
    </row>
    <row r="1757" spans="1:11" s="130" customFormat="1" ht="12" hidden="1" customHeight="1" x14ac:dyDescent="0.2">
      <c r="A1757" s="63">
        <v>21</v>
      </c>
      <c r="B1757" s="284">
        <v>29904</v>
      </c>
      <c r="C1757" s="65"/>
      <c r="D1757" s="66" t="s">
        <v>316</v>
      </c>
      <c r="E1757" s="113"/>
      <c r="G1757" s="75"/>
      <c r="H1757" s="21"/>
      <c r="I1757" s="21"/>
      <c r="J1757" s="21"/>
      <c r="K1757" s="21"/>
    </row>
    <row r="1758" spans="1:11" s="130" customFormat="1" ht="12" hidden="1" customHeight="1" x14ac:dyDescent="0.2">
      <c r="A1758" s="63">
        <v>21</v>
      </c>
      <c r="B1758" s="284">
        <v>29905</v>
      </c>
      <c r="C1758" s="65"/>
      <c r="D1758" s="66" t="s">
        <v>317</v>
      </c>
      <c r="E1758" s="113"/>
      <c r="G1758" s="75"/>
      <c r="H1758" s="21"/>
      <c r="I1758" s="21"/>
      <c r="J1758" s="21"/>
      <c r="K1758" s="21"/>
    </row>
    <row r="1759" spans="1:11" s="130" customFormat="1" ht="12" hidden="1" customHeight="1" x14ac:dyDescent="0.2">
      <c r="A1759" s="63">
        <v>21</v>
      </c>
      <c r="B1759" s="284">
        <v>29906</v>
      </c>
      <c r="C1759" s="65"/>
      <c r="D1759" s="66" t="s">
        <v>318</v>
      </c>
      <c r="E1759" s="113"/>
      <c r="G1759" s="75"/>
      <c r="H1759" s="21"/>
      <c r="I1759" s="21"/>
      <c r="J1759" s="21"/>
      <c r="K1759" s="21"/>
    </row>
    <row r="1760" spans="1:11" s="130" customFormat="1" ht="12" hidden="1" customHeight="1" x14ac:dyDescent="0.2">
      <c r="A1760" s="63">
        <v>21</v>
      </c>
      <c r="B1760" s="284">
        <v>29907</v>
      </c>
      <c r="C1760" s="65"/>
      <c r="D1760" s="66" t="s">
        <v>319</v>
      </c>
      <c r="E1760" s="113"/>
      <c r="G1760" s="75"/>
      <c r="H1760" s="21"/>
      <c r="I1760" s="21"/>
      <c r="J1760" s="21"/>
      <c r="K1760" s="21"/>
    </row>
    <row r="1761" spans="1:11" s="130" customFormat="1" ht="12" hidden="1" customHeight="1" x14ac:dyDescent="0.2">
      <c r="A1761" s="63">
        <v>21</v>
      </c>
      <c r="B1761" s="284">
        <v>29999</v>
      </c>
      <c r="C1761" s="65"/>
      <c r="D1761" s="66" t="s">
        <v>320</v>
      </c>
      <c r="E1761" s="113"/>
      <c r="G1761" s="75"/>
      <c r="H1761" s="21"/>
      <c r="I1761" s="21"/>
      <c r="J1761" s="21"/>
      <c r="K1761" s="21"/>
    </row>
    <row r="1762" spans="1:11" s="130" customFormat="1" ht="12" hidden="1" customHeight="1" x14ac:dyDescent="0.2">
      <c r="A1762" s="63">
        <v>22</v>
      </c>
      <c r="B1762" s="284">
        <v>29901</v>
      </c>
      <c r="C1762" s="65"/>
      <c r="D1762" s="66" t="s">
        <v>189</v>
      </c>
      <c r="E1762" s="113"/>
      <c r="G1762" s="75"/>
      <c r="H1762" s="21"/>
      <c r="I1762" s="21"/>
      <c r="J1762" s="21"/>
      <c r="K1762" s="21"/>
    </row>
    <row r="1763" spans="1:11" s="130" customFormat="1" ht="12" hidden="1" customHeight="1" x14ac:dyDescent="0.2">
      <c r="A1763" s="63">
        <v>22</v>
      </c>
      <c r="B1763" s="284">
        <v>29902</v>
      </c>
      <c r="C1763" s="65"/>
      <c r="D1763" s="66" t="s">
        <v>190</v>
      </c>
      <c r="E1763" s="113"/>
      <c r="G1763" s="75"/>
      <c r="H1763" s="21"/>
      <c r="I1763" s="21"/>
      <c r="J1763" s="21"/>
      <c r="K1763" s="21"/>
    </row>
    <row r="1764" spans="1:11" s="130" customFormat="1" ht="12" hidden="1" customHeight="1" x14ac:dyDescent="0.2">
      <c r="A1764" s="63">
        <v>22</v>
      </c>
      <c r="B1764" s="284">
        <v>29903</v>
      </c>
      <c r="C1764" s="65"/>
      <c r="D1764" s="66" t="s">
        <v>191</v>
      </c>
      <c r="E1764" s="113"/>
      <c r="G1764" s="75"/>
      <c r="H1764" s="21"/>
      <c r="I1764" s="21"/>
      <c r="J1764" s="21"/>
      <c r="K1764" s="21"/>
    </row>
    <row r="1765" spans="1:11" s="130" customFormat="1" ht="12" hidden="1" customHeight="1" x14ac:dyDescent="0.2">
      <c r="A1765" s="63">
        <v>22</v>
      </c>
      <c r="B1765" s="284">
        <v>29904</v>
      </c>
      <c r="C1765" s="65"/>
      <c r="D1765" s="66" t="s">
        <v>316</v>
      </c>
      <c r="E1765" s="113"/>
      <c r="G1765" s="75"/>
      <c r="H1765" s="21"/>
      <c r="I1765" s="21"/>
      <c r="J1765" s="21"/>
      <c r="K1765" s="21"/>
    </row>
    <row r="1766" spans="1:11" s="130" customFormat="1" ht="12" hidden="1" customHeight="1" x14ac:dyDescent="0.2">
      <c r="A1766" s="63">
        <v>22</v>
      </c>
      <c r="B1766" s="284">
        <v>29905</v>
      </c>
      <c r="C1766" s="65"/>
      <c r="D1766" s="66" t="s">
        <v>317</v>
      </c>
      <c r="E1766" s="113"/>
      <c r="G1766" s="75"/>
      <c r="H1766" s="21"/>
      <c r="I1766" s="21"/>
      <c r="J1766" s="21"/>
      <c r="K1766" s="21"/>
    </row>
    <row r="1767" spans="1:11" s="130" customFormat="1" ht="12" hidden="1" customHeight="1" x14ac:dyDescent="0.2">
      <c r="A1767" s="63">
        <v>22</v>
      </c>
      <c r="B1767" s="284">
        <v>29906</v>
      </c>
      <c r="C1767" s="65"/>
      <c r="D1767" s="66" t="s">
        <v>318</v>
      </c>
      <c r="E1767" s="113"/>
      <c r="G1767" s="75"/>
      <c r="H1767" s="21"/>
      <c r="I1767" s="21"/>
      <c r="J1767" s="21"/>
      <c r="K1767" s="21"/>
    </row>
    <row r="1768" spans="1:11" s="130" customFormat="1" ht="12" hidden="1" customHeight="1" x14ac:dyDescent="0.2">
      <c r="A1768" s="63">
        <v>22</v>
      </c>
      <c r="B1768" s="284">
        <v>29907</v>
      </c>
      <c r="C1768" s="65"/>
      <c r="D1768" s="66" t="s">
        <v>319</v>
      </c>
      <c r="E1768" s="113"/>
      <c r="G1768" s="75"/>
      <c r="H1768" s="21"/>
      <c r="I1768" s="21"/>
      <c r="J1768" s="21"/>
      <c r="K1768" s="21"/>
    </row>
    <row r="1769" spans="1:11" s="130" customFormat="1" ht="12" hidden="1" customHeight="1" x14ac:dyDescent="0.2">
      <c r="A1769" s="63">
        <v>22</v>
      </c>
      <c r="B1769" s="284">
        <v>29999</v>
      </c>
      <c r="C1769" s="65"/>
      <c r="D1769" s="66" t="s">
        <v>320</v>
      </c>
      <c r="E1769" s="113"/>
      <c r="G1769" s="75"/>
      <c r="H1769" s="21"/>
      <c r="I1769" s="21"/>
      <c r="J1769" s="21"/>
      <c r="K1769" s="21"/>
    </row>
    <row r="1770" spans="1:11" s="130" customFormat="1" ht="12" hidden="1" customHeight="1" x14ac:dyDescent="0.2">
      <c r="A1770" s="63">
        <v>23</v>
      </c>
      <c r="B1770" s="284">
        <v>29901</v>
      </c>
      <c r="C1770" s="65"/>
      <c r="D1770" s="66" t="s">
        <v>189</v>
      </c>
      <c r="E1770" s="113"/>
      <c r="G1770" s="75"/>
      <c r="H1770" s="21"/>
      <c r="I1770" s="21"/>
      <c r="J1770" s="21"/>
      <c r="K1770" s="21"/>
    </row>
    <row r="1771" spans="1:11" s="130" customFormat="1" ht="12" hidden="1" customHeight="1" x14ac:dyDescent="0.2">
      <c r="A1771" s="63">
        <v>23</v>
      </c>
      <c r="B1771" s="284">
        <v>29902</v>
      </c>
      <c r="C1771" s="65"/>
      <c r="D1771" s="66" t="s">
        <v>190</v>
      </c>
      <c r="E1771" s="113"/>
      <c r="G1771" s="75"/>
      <c r="H1771" s="21"/>
      <c r="I1771" s="21"/>
      <c r="J1771" s="21"/>
      <c r="K1771" s="21"/>
    </row>
    <row r="1772" spans="1:11" s="130" customFormat="1" ht="12" hidden="1" customHeight="1" x14ac:dyDescent="0.2">
      <c r="A1772" s="63">
        <v>23</v>
      </c>
      <c r="B1772" s="284">
        <v>29903</v>
      </c>
      <c r="C1772" s="65"/>
      <c r="D1772" s="66" t="s">
        <v>191</v>
      </c>
      <c r="E1772" s="113"/>
      <c r="G1772" s="75"/>
      <c r="H1772" s="21"/>
      <c r="I1772" s="21"/>
      <c r="J1772" s="21"/>
      <c r="K1772" s="21"/>
    </row>
    <row r="1773" spans="1:11" s="130" customFormat="1" ht="12" hidden="1" customHeight="1" x14ac:dyDescent="0.2">
      <c r="A1773" s="63">
        <v>23</v>
      </c>
      <c r="B1773" s="284">
        <v>29904</v>
      </c>
      <c r="C1773" s="65"/>
      <c r="D1773" s="66" t="s">
        <v>316</v>
      </c>
      <c r="E1773" s="113"/>
      <c r="G1773" s="75"/>
      <c r="H1773" s="21"/>
      <c r="I1773" s="21"/>
      <c r="J1773" s="21"/>
      <c r="K1773" s="21"/>
    </row>
    <row r="1774" spans="1:11" s="130" customFormat="1" ht="12" hidden="1" customHeight="1" x14ac:dyDescent="0.2">
      <c r="A1774" s="63">
        <v>23</v>
      </c>
      <c r="B1774" s="284">
        <v>29905</v>
      </c>
      <c r="C1774" s="65"/>
      <c r="D1774" s="66" t="s">
        <v>317</v>
      </c>
      <c r="E1774" s="113"/>
      <c r="G1774" s="75"/>
      <c r="H1774" s="21"/>
      <c r="I1774" s="21"/>
      <c r="J1774" s="21"/>
      <c r="K1774" s="21"/>
    </row>
    <row r="1775" spans="1:11" s="130" customFormat="1" ht="12" hidden="1" customHeight="1" x14ac:dyDescent="0.2">
      <c r="A1775" s="63">
        <v>23</v>
      </c>
      <c r="B1775" s="284">
        <v>29906</v>
      </c>
      <c r="C1775" s="65"/>
      <c r="D1775" s="66" t="s">
        <v>318</v>
      </c>
      <c r="E1775" s="113"/>
      <c r="G1775" s="75"/>
      <c r="H1775" s="21"/>
      <c r="I1775" s="21"/>
      <c r="J1775" s="21"/>
      <c r="K1775" s="21"/>
    </row>
    <row r="1776" spans="1:11" s="130" customFormat="1" ht="12" hidden="1" customHeight="1" x14ac:dyDescent="0.2">
      <c r="A1776" s="63">
        <v>23</v>
      </c>
      <c r="B1776" s="284">
        <v>29907</v>
      </c>
      <c r="C1776" s="65"/>
      <c r="D1776" s="66" t="s">
        <v>319</v>
      </c>
      <c r="E1776" s="113"/>
      <c r="G1776" s="75"/>
      <c r="H1776" s="21"/>
      <c r="I1776" s="21"/>
      <c r="J1776" s="21"/>
      <c r="K1776" s="21"/>
    </row>
    <row r="1777" spans="1:11" s="130" customFormat="1" ht="12" hidden="1" customHeight="1" x14ac:dyDescent="0.2">
      <c r="A1777" s="63">
        <v>23</v>
      </c>
      <c r="B1777" s="284">
        <v>29999</v>
      </c>
      <c r="C1777" s="65"/>
      <c r="D1777" s="66" t="s">
        <v>320</v>
      </c>
      <c r="E1777" s="113"/>
      <c r="G1777" s="75"/>
      <c r="H1777" s="21"/>
      <c r="I1777" s="21"/>
      <c r="J1777" s="21"/>
      <c r="K1777" s="21"/>
    </row>
    <row r="1778" spans="1:11" s="130" customFormat="1" ht="12" hidden="1" customHeight="1" x14ac:dyDescent="0.2">
      <c r="A1778" s="63">
        <v>24</v>
      </c>
      <c r="B1778" s="284">
        <v>29901</v>
      </c>
      <c r="C1778" s="65"/>
      <c r="D1778" s="66" t="s">
        <v>189</v>
      </c>
      <c r="E1778" s="113"/>
      <c r="G1778" s="75"/>
      <c r="H1778" s="21"/>
      <c r="I1778" s="21"/>
      <c r="J1778" s="21"/>
      <c r="K1778" s="21"/>
    </row>
    <row r="1779" spans="1:11" s="130" customFormat="1" ht="12" hidden="1" customHeight="1" x14ac:dyDescent="0.2">
      <c r="A1779" s="63">
        <v>24</v>
      </c>
      <c r="B1779" s="284">
        <v>29902</v>
      </c>
      <c r="C1779" s="65"/>
      <c r="D1779" s="66" t="s">
        <v>190</v>
      </c>
      <c r="E1779" s="113"/>
      <c r="G1779" s="75"/>
      <c r="H1779" s="21"/>
      <c r="I1779" s="21"/>
      <c r="J1779" s="21"/>
      <c r="K1779" s="21"/>
    </row>
    <row r="1780" spans="1:11" s="130" customFormat="1" ht="12" hidden="1" customHeight="1" x14ac:dyDescent="0.2">
      <c r="A1780" s="63">
        <v>24</v>
      </c>
      <c r="B1780" s="284">
        <v>29903</v>
      </c>
      <c r="C1780" s="65"/>
      <c r="D1780" s="66" t="s">
        <v>191</v>
      </c>
      <c r="E1780" s="113"/>
      <c r="G1780" s="75"/>
      <c r="H1780" s="21"/>
      <c r="I1780" s="21"/>
      <c r="J1780" s="21"/>
      <c r="K1780" s="21"/>
    </row>
    <row r="1781" spans="1:11" s="130" customFormat="1" ht="12" hidden="1" customHeight="1" x14ac:dyDescent="0.2">
      <c r="A1781" s="63">
        <v>24</v>
      </c>
      <c r="B1781" s="284">
        <v>29904</v>
      </c>
      <c r="C1781" s="65"/>
      <c r="D1781" s="66" t="s">
        <v>316</v>
      </c>
      <c r="E1781" s="113"/>
      <c r="G1781" s="75"/>
      <c r="H1781" s="21"/>
      <c r="I1781" s="21"/>
      <c r="J1781" s="21"/>
      <c r="K1781" s="21"/>
    </row>
    <row r="1782" spans="1:11" s="130" customFormat="1" ht="12" hidden="1" customHeight="1" x14ac:dyDescent="0.2">
      <c r="A1782" s="63">
        <v>24</v>
      </c>
      <c r="B1782" s="284">
        <v>29905</v>
      </c>
      <c r="C1782" s="65"/>
      <c r="D1782" s="66" t="s">
        <v>317</v>
      </c>
      <c r="E1782" s="113"/>
      <c r="G1782" s="75"/>
      <c r="H1782" s="21"/>
      <c r="I1782" s="21"/>
      <c r="J1782" s="21"/>
      <c r="K1782" s="21"/>
    </row>
    <row r="1783" spans="1:11" s="130" customFormat="1" ht="12" hidden="1" customHeight="1" x14ac:dyDescent="0.2">
      <c r="A1783" s="63">
        <v>24</v>
      </c>
      <c r="B1783" s="284">
        <v>29906</v>
      </c>
      <c r="C1783" s="65"/>
      <c r="D1783" s="66" t="s">
        <v>318</v>
      </c>
      <c r="E1783" s="113"/>
      <c r="G1783" s="75"/>
      <c r="H1783" s="21"/>
      <c r="I1783" s="21"/>
      <c r="J1783" s="21"/>
      <c r="K1783" s="21"/>
    </row>
    <row r="1784" spans="1:11" s="130" customFormat="1" ht="12" hidden="1" customHeight="1" x14ac:dyDescent="0.2">
      <c r="A1784" s="63">
        <v>24</v>
      </c>
      <c r="B1784" s="284">
        <v>29907</v>
      </c>
      <c r="C1784" s="65"/>
      <c r="D1784" s="66" t="s">
        <v>319</v>
      </c>
      <c r="E1784" s="113"/>
      <c r="G1784" s="75"/>
      <c r="H1784" s="21"/>
      <c r="I1784" s="21"/>
      <c r="J1784" s="21"/>
      <c r="K1784" s="21"/>
    </row>
    <row r="1785" spans="1:11" s="130" customFormat="1" ht="12" hidden="1" customHeight="1" x14ac:dyDescent="0.2">
      <c r="A1785" s="63">
        <v>24</v>
      </c>
      <c r="B1785" s="284">
        <v>29999</v>
      </c>
      <c r="C1785" s="65"/>
      <c r="D1785" s="66" t="s">
        <v>320</v>
      </c>
      <c r="E1785" s="113"/>
      <c r="G1785" s="75"/>
      <c r="H1785" s="21"/>
      <c r="I1785" s="21"/>
      <c r="J1785" s="21"/>
      <c r="K1785" s="21"/>
    </row>
    <row r="1786" spans="1:11" s="130" customFormat="1" ht="12" hidden="1" customHeight="1" x14ac:dyDescent="0.2">
      <c r="A1786" s="63">
        <v>31</v>
      </c>
      <c r="B1786" s="284">
        <v>29901</v>
      </c>
      <c r="C1786" s="65"/>
      <c r="D1786" s="66" t="s">
        <v>189</v>
      </c>
      <c r="E1786" s="113"/>
      <c r="G1786" s="75"/>
      <c r="H1786" s="21"/>
      <c r="I1786" s="21"/>
      <c r="J1786" s="21"/>
      <c r="K1786" s="21"/>
    </row>
    <row r="1787" spans="1:11" s="130" customFormat="1" ht="12" hidden="1" customHeight="1" x14ac:dyDescent="0.2">
      <c r="A1787" s="63">
        <v>31</v>
      </c>
      <c r="B1787" s="284">
        <v>29902</v>
      </c>
      <c r="C1787" s="65"/>
      <c r="D1787" s="66" t="s">
        <v>190</v>
      </c>
      <c r="E1787" s="113"/>
      <c r="G1787" s="75"/>
      <c r="H1787" s="21"/>
      <c r="I1787" s="21"/>
      <c r="J1787" s="21"/>
      <c r="K1787" s="21"/>
    </row>
    <row r="1788" spans="1:11" s="130" customFormat="1" ht="12" hidden="1" customHeight="1" x14ac:dyDescent="0.2">
      <c r="A1788" s="63">
        <v>31</v>
      </c>
      <c r="B1788" s="284">
        <v>29903</v>
      </c>
      <c r="C1788" s="65"/>
      <c r="D1788" s="66" t="s">
        <v>191</v>
      </c>
      <c r="E1788" s="113"/>
      <c r="G1788" s="75"/>
      <c r="H1788" s="21"/>
      <c r="I1788" s="21"/>
      <c r="J1788" s="21"/>
      <c r="K1788" s="21"/>
    </row>
    <row r="1789" spans="1:11" s="130" customFormat="1" ht="12" hidden="1" customHeight="1" x14ac:dyDescent="0.2">
      <c r="A1789" s="63">
        <v>31</v>
      </c>
      <c r="B1789" s="284">
        <v>29904</v>
      </c>
      <c r="C1789" s="65"/>
      <c r="D1789" s="66" t="s">
        <v>316</v>
      </c>
      <c r="E1789" s="113"/>
      <c r="G1789" s="75"/>
      <c r="H1789" s="21"/>
      <c r="I1789" s="21"/>
      <c r="J1789" s="21"/>
      <c r="K1789" s="21"/>
    </row>
    <row r="1790" spans="1:11" s="130" customFormat="1" ht="12" hidden="1" customHeight="1" x14ac:dyDescent="0.2">
      <c r="A1790" s="63">
        <v>31</v>
      </c>
      <c r="B1790" s="284">
        <v>29905</v>
      </c>
      <c r="C1790" s="65"/>
      <c r="D1790" s="66" t="s">
        <v>317</v>
      </c>
      <c r="E1790" s="113"/>
      <c r="G1790" s="75"/>
      <c r="H1790" s="21"/>
      <c r="I1790" s="21"/>
      <c r="J1790" s="21"/>
      <c r="K1790" s="21"/>
    </row>
    <row r="1791" spans="1:11" s="130" customFormat="1" ht="12" hidden="1" customHeight="1" x14ac:dyDescent="0.2">
      <c r="A1791" s="63">
        <v>31</v>
      </c>
      <c r="B1791" s="284">
        <v>29906</v>
      </c>
      <c r="C1791" s="65"/>
      <c r="D1791" s="66" t="s">
        <v>318</v>
      </c>
      <c r="E1791" s="113"/>
      <c r="G1791" s="75"/>
      <c r="H1791" s="21"/>
      <c r="I1791" s="21"/>
      <c r="J1791" s="21"/>
      <c r="K1791" s="21"/>
    </row>
    <row r="1792" spans="1:11" s="130" customFormat="1" ht="12" hidden="1" customHeight="1" x14ac:dyDescent="0.2">
      <c r="A1792" s="63">
        <v>31</v>
      </c>
      <c r="B1792" s="284">
        <v>29907</v>
      </c>
      <c r="C1792" s="65"/>
      <c r="D1792" s="66" t="s">
        <v>319</v>
      </c>
      <c r="E1792" s="113"/>
      <c r="G1792" s="75"/>
      <c r="H1792" s="21"/>
      <c r="I1792" s="21"/>
      <c r="J1792" s="21"/>
      <c r="K1792" s="21"/>
    </row>
    <row r="1793" spans="1:11" s="130" customFormat="1" ht="12" hidden="1" customHeight="1" x14ac:dyDescent="0.2">
      <c r="A1793" s="63">
        <v>31</v>
      </c>
      <c r="B1793" s="284">
        <v>29999</v>
      </c>
      <c r="C1793" s="65"/>
      <c r="D1793" s="66" t="s">
        <v>320</v>
      </c>
      <c r="E1793" s="113"/>
      <c r="G1793" s="75"/>
      <c r="H1793" s="21"/>
      <c r="I1793" s="21"/>
      <c r="J1793" s="21"/>
      <c r="K1793" s="21"/>
    </row>
    <row r="1794" spans="1:11" s="130" customFormat="1" ht="12" hidden="1" customHeight="1" x14ac:dyDescent="0.2">
      <c r="A1794" s="63">
        <v>36</v>
      </c>
      <c r="B1794" s="284">
        <v>29901</v>
      </c>
      <c r="C1794" s="65"/>
      <c r="D1794" s="66" t="s">
        <v>189</v>
      </c>
      <c r="E1794" s="113"/>
      <c r="G1794" s="75"/>
      <c r="H1794" s="21"/>
      <c r="I1794" s="21"/>
      <c r="J1794" s="21"/>
      <c r="K1794" s="21"/>
    </row>
    <row r="1795" spans="1:11" s="130" customFormat="1" ht="12" hidden="1" customHeight="1" x14ac:dyDescent="0.2">
      <c r="A1795" s="63">
        <v>36</v>
      </c>
      <c r="B1795" s="284">
        <v>29902</v>
      </c>
      <c r="C1795" s="65"/>
      <c r="D1795" s="66" t="s">
        <v>190</v>
      </c>
      <c r="E1795" s="113"/>
      <c r="G1795" s="75"/>
      <c r="H1795" s="21"/>
      <c r="I1795" s="21"/>
      <c r="J1795" s="21"/>
      <c r="K1795" s="21"/>
    </row>
    <row r="1796" spans="1:11" s="130" customFormat="1" ht="12" hidden="1" customHeight="1" x14ac:dyDescent="0.2">
      <c r="A1796" s="63">
        <v>36</v>
      </c>
      <c r="B1796" s="284">
        <v>29903</v>
      </c>
      <c r="C1796" s="65"/>
      <c r="D1796" s="66" t="s">
        <v>191</v>
      </c>
      <c r="E1796" s="113"/>
      <c r="G1796" s="75"/>
      <c r="H1796" s="21"/>
      <c r="I1796" s="21"/>
      <c r="J1796" s="21"/>
      <c r="K1796" s="21"/>
    </row>
    <row r="1797" spans="1:11" s="130" customFormat="1" ht="12" hidden="1" customHeight="1" x14ac:dyDescent="0.2">
      <c r="A1797" s="63">
        <v>36</v>
      </c>
      <c r="B1797" s="284">
        <v>29904</v>
      </c>
      <c r="C1797" s="65"/>
      <c r="D1797" s="66" t="s">
        <v>316</v>
      </c>
      <c r="E1797" s="113"/>
      <c r="G1797" s="75"/>
      <c r="H1797" s="21"/>
      <c r="I1797" s="21"/>
      <c r="J1797" s="21"/>
      <c r="K1797" s="21"/>
    </row>
    <row r="1798" spans="1:11" s="130" customFormat="1" ht="12" hidden="1" customHeight="1" x14ac:dyDescent="0.2">
      <c r="A1798" s="63">
        <v>36</v>
      </c>
      <c r="B1798" s="284">
        <v>29905</v>
      </c>
      <c r="C1798" s="65"/>
      <c r="D1798" s="66" t="s">
        <v>317</v>
      </c>
      <c r="E1798" s="113"/>
      <c r="G1798" s="75"/>
      <c r="H1798" s="21"/>
      <c r="I1798" s="21"/>
      <c r="J1798" s="21"/>
      <c r="K1798" s="21"/>
    </row>
    <row r="1799" spans="1:11" s="130" customFormat="1" ht="12" hidden="1" customHeight="1" x14ac:dyDescent="0.2">
      <c r="A1799" s="63">
        <v>36</v>
      </c>
      <c r="B1799" s="284">
        <v>29906</v>
      </c>
      <c r="C1799" s="65"/>
      <c r="D1799" s="66" t="s">
        <v>318</v>
      </c>
      <c r="E1799" s="113"/>
      <c r="G1799" s="75"/>
      <c r="H1799" s="21"/>
      <c r="I1799" s="21"/>
      <c r="J1799" s="21"/>
      <c r="K1799" s="21"/>
    </row>
    <row r="1800" spans="1:11" s="130" customFormat="1" ht="12" hidden="1" customHeight="1" x14ac:dyDescent="0.2">
      <c r="A1800" s="63">
        <v>36</v>
      </c>
      <c r="B1800" s="284">
        <v>29907</v>
      </c>
      <c r="C1800" s="65"/>
      <c r="D1800" s="66" t="s">
        <v>319</v>
      </c>
      <c r="E1800" s="113"/>
      <c r="G1800" s="75"/>
      <c r="H1800" s="21"/>
      <c r="I1800" s="21"/>
      <c r="J1800" s="21"/>
      <c r="K1800" s="21"/>
    </row>
    <row r="1801" spans="1:11" s="130" customFormat="1" ht="12" hidden="1" customHeight="1" x14ac:dyDescent="0.2">
      <c r="A1801" s="63">
        <v>36</v>
      </c>
      <c r="B1801" s="284">
        <v>29999</v>
      </c>
      <c r="C1801" s="65"/>
      <c r="D1801" s="66" t="s">
        <v>320</v>
      </c>
      <c r="E1801" s="113"/>
      <c r="G1801" s="75"/>
      <c r="H1801" s="21"/>
      <c r="I1801" s="21"/>
      <c r="J1801" s="21"/>
      <c r="K1801" s="21"/>
    </row>
    <row r="1802" spans="1:11" s="130" customFormat="1" ht="12" hidden="1" customHeight="1" x14ac:dyDescent="0.2">
      <c r="A1802" s="63">
        <v>42</v>
      </c>
      <c r="B1802" s="284">
        <v>29901</v>
      </c>
      <c r="C1802" s="65"/>
      <c r="D1802" s="66" t="s">
        <v>189</v>
      </c>
      <c r="E1802" s="113"/>
      <c r="G1802" s="75"/>
      <c r="H1802" s="21"/>
      <c r="I1802" s="21"/>
      <c r="J1802" s="21"/>
      <c r="K1802" s="21"/>
    </row>
    <row r="1803" spans="1:11" s="130" customFormat="1" ht="12" hidden="1" customHeight="1" x14ac:dyDescent="0.2">
      <c r="A1803" s="63">
        <v>42</v>
      </c>
      <c r="B1803" s="284">
        <v>29902</v>
      </c>
      <c r="C1803" s="65"/>
      <c r="D1803" s="66" t="s">
        <v>190</v>
      </c>
      <c r="E1803" s="113"/>
      <c r="G1803" s="75"/>
      <c r="H1803" s="21"/>
      <c r="I1803" s="21"/>
      <c r="J1803" s="21"/>
      <c r="K1803" s="21"/>
    </row>
    <row r="1804" spans="1:11" s="130" customFormat="1" ht="12" hidden="1" customHeight="1" x14ac:dyDescent="0.2">
      <c r="A1804" s="63">
        <v>42</v>
      </c>
      <c r="B1804" s="284">
        <v>29903</v>
      </c>
      <c r="C1804" s="65"/>
      <c r="D1804" s="66" t="s">
        <v>191</v>
      </c>
      <c r="E1804" s="113"/>
      <c r="G1804" s="75"/>
      <c r="H1804" s="21"/>
      <c r="I1804" s="21"/>
      <c r="J1804" s="21"/>
      <c r="K1804" s="21"/>
    </row>
    <row r="1805" spans="1:11" s="130" customFormat="1" ht="12" hidden="1" customHeight="1" x14ac:dyDescent="0.2">
      <c r="A1805" s="63">
        <v>42</v>
      </c>
      <c r="B1805" s="284">
        <v>29904</v>
      </c>
      <c r="C1805" s="65"/>
      <c r="D1805" s="66" t="s">
        <v>316</v>
      </c>
      <c r="E1805" s="113"/>
      <c r="G1805" s="75"/>
      <c r="H1805" s="21"/>
      <c r="I1805" s="21"/>
      <c r="J1805" s="21"/>
      <c r="K1805" s="21"/>
    </row>
    <row r="1806" spans="1:11" s="130" customFormat="1" ht="12" hidden="1" customHeight="1" x14ac:dyDescent="0.2">
      <c r="A1806" s="63">
        <v>42</v>
      </c>
      <c r="B1806" s="284">
        <v>29905</v>
      </c>
      <c r="C1806" s="65"/>
      <c r="D1806" s="66" t="s">
        <v>317</v>
      </c>
      <c r="E1806" s="113"/>
      <c r="G1806" s="75"/>
      <c r="H1806" s="21"/>
      <c r="I1806" s="21"/>
      <c r="J1806" s="21"/>
      <c r="K1806" s="21"/>
    </row>
    <row r="1807" spans="1:11" s="130" customFormat="1" ht="12" hidden="1" customHeight="1" x14ac:dyDescent="0.2">
      <c r="A1807" s="63">
        <v>42</v>
      </c>
      <c r="B1807" s="284">
        <v>29906</v>
      </c>
      <c r="C1807" s="65"/>
      <c r="D1807" s="66" t="s">
        <v>318</v>
      </c>
      <c r="E1807" s="113"/>
      <c r="G1807" s="75"/>
      <c r="H1807" s="21"/>
      <c r="I1807" s="21"/>
      <c r="J1807" s="21"/>
      <c r="K1807" s="21"/>
    </row>
    <row r="1808" spans="1:11" s="130" customFormat="1" ht="12" hidden="1" customHeight="1" x14ac:dyDescent="0.2">
      <c r="A1808" s="63">
        <v>42</v>
      </c>
      <c r="B1808" s="284">
        <v>29907</v>
      </c>
      <c r="C1808" s="65"/>
      <c r="D1808" s="66" t="s">
        <v>319</v>
      </c>
      <c r="E1808" s="113"/>
      <c r="G1808" s="75"/>
      <c r="H1808" s="21"/>
      <c r="I1808" s="21"/>
      <c r="J1808" s="21"/>
      <c r="K1808" s="21"/>
    </row>
    <row r="1809" spans="1:11" s="130" customFormat="1" ht="12" hidden="1" customHeight="1" x14ac:dyDescent="0.2">
      <c r="A1809" s="63">
        <v>42</v>
      </c>
      <c r="B1809" s="284">
        <v>29999</v>
      </c>
      <c r="C1809" s="65"/>
      <c r="D1809" s="66" t="s">
        <v>320</v>
      </c>
      <c r="E1809" s="113"/>
      <c r="G1809" s="75"/>
      <c r="H1809" s="21"/>
      <c r="I1809" s="21"/>
      <c r="J1809" s="21"/>
      <c r="K1809" s="21"/>
    </row>
    <row r="1810" spans="1:11" s="130" customFormat="1" ht="12" hidden="1" customHeight="1" x14ac:dyDescent="0.2">
      <c r="A1810" s="63">
        <v>43</v>
      </c>
      <c r="B1810" s="284">
        <v>29901</v>
      </c>
      <c r="C1810" s="65"/>
      <c r="D1810" s="66" t="s">
        <v>189</v>
      </c>
      <c r="E1810" s="113"/>
      <c r="G1810" s="75"/>
      <c r="H1810" s="21"/>
      <c r="I1810" s="21"/>
      <c r="J1810" s="21"/>
      <c r="K1810" s="21"/>
    </row>
    <row r="1811" spans="1:11" s="130" customFormat="1" ht="12" hidden="1" customHeight="1" x14ac:dyDescent="0.2">
      <c r="A1811" s="63">
        <v>43</v>
      </c>
      <c r="B1811" s="284">
        <v>29902</v>
      </c>
      <c r="C1811" s="65"/>
      <c r="D1811" s="66" t="s">
        <v>190</v>
      </c>
      <c r="E1811" s="113"/>
      <c r="G1811" s="75"/>
      <c r="H1811" s="21"/>
      <c r="I1811" s="21"/>
      <c r="J1811" s="21"/>
      <c r="K1811" s="21"/>
    </row>
    <row r="1812" spans="1:11" s="130" customFormat="1" ht="12" hidden="1" customHeight="1" x14ac:dyDescent="0.2">
      <c r="A1812" s="63">
        <v>43</v>
      </c>
      <c r="B1812" s="284">
        <v>29903</v>
      </c>
      <c r="C1812" s="65"/>
      <c r="D1812" s="66" t="s">
        <v>191</v>
      </c>
      <c r="E1812" s="113"/>
      <c r="G1812" s="75"/>
      <c r="H1812" s="21"/>
      <c r="I1812" s="21"/>
      <c r="J1812" s="21"/>
      <c r="K1812" s="21"/>
    </row>
    <row r="1813" spans="1:11" s="130" customFormat="1" ht="12" hidden="1" customHeight="1" x14ac:dyDescent="0.2">
      <c r="A1813" s="63">
        <v>43</v>
      </c>
      <c r="B1813" s="284">
        <v>29904</v>
      </c>
      <c r="C1813" s="65"/>
      <c r="D1813" s="66" t="s">
        <v>316</v>
      </c>
      <c r="E1813" s="113"/>
      <c r="G1813" s="75"/>
      <c r="H1813" s="21"/>
      <c r="I1813" s="21"/>
      <c r="J1813" s="21"/>
      <c r="K1813" s="21"/>
    </row>
    <row r="1814" spans="1:11" s="130" customFormat="1" ht="12" hidden="1" customHeight="1" x14ac:dyDescent="0.2">
      <c r="A1814" s="63">
        <v>43</v>
      </c>
      <c r="B1814" s="284">
        <v>29905</v>
      </c>
      <c r="C1814" s="65"/>
      <c r="D1814" s="66" t="s">
        <v>317</v>
      </c>
      <c r="E1814" s="113"/>
      <c r="G1814" s="75"/>
      <c r="H1814" s="21"/>
      <c r="I1814" s="21"/>
      <c r="J1814" s="21"/>
      <c r="K1814" s="21"/>
    </row>
    <row r="1815" spans="1:11" s="130" customFormat="1" ht="12" hidden="1" customHeight="1" x14ac:dyDescent="0.2">
      <c r="A1815" s="63">
        <v>43</v>
      </c>
      <c r="B1815" s="284">
        <v>29906</v>
      </c>
      <c r="C1815" s="65"/>
      <c r="D1815" s="66" t="s">
        <v>318</v>
      </c>
      <c r="E1815" s="113"/>
      <c r="G1815" s="75"/>
      <c r="H1815" s="21"/>
      <c r="I1815" s="21"/>
      <c r="J1815" s="21"/>
      <c r="K1815" s="21"/>
    </row>
    <row r="1816" spans="1:11" s="130" customFormat="1" ht="12" hidden="1" customHeight="1" x14ac:dyDescent="0.2">
      <c r="A1816" s="63">
        <v>43</v>
      </c>
      <c r="B1816" s="284">
        <v>29907</v>
      </c>
      <c r="C1816" s="65"/>
      <c r="D1816" s="66" t="s">
        <v>319</v>
      </c>
      <c r="E1816" s="113"/>
      <c r="G1816" s="75"/>
      <c r="H1816" s="21"/>
      <c r="I1816" s="21"/>
      <c r="J1816" s="21"/>
      <c r="K1816" s="21"/>
    </row>
    <row r="1817" spans="1:11" s="130" customFormat="1" ht="12" hidden="1" customHeight="1" x14ac:dyDescent="0.2">
      <c r="A1817" s="63">
        <v>43</v>
      </c>
      <c r="B1817" s="284">
        <v>29999</v>
      </c>
      <c r="C1817" s="65"/>
      <c r="D1817" s="66" t="s">
        <v>320</v>
      </c>
      <c r="E1817" s="113"/>
      <c r="G1817" s="75"/>
      <c r="H1817" s="21"/>
      <c r="I1817" s="21"/>
      <c r="J1817" s="21"/>
      <c r="K1817" s="21"/>
    </row>
    <row r="1818" spans="1:11" s="130" customFormat="1" ht="12" hidden="1" customHeight="1" x14ac:dyDescent="0.2">
      <c r="A1818" s="63">
        <v>44</v>
      </c>
      <c r="B1818" s="284">
        <v>29901</v>
      </c>
      <c r="C1818" s="65"/>
      <c r="D1818" s="66" t="s">
        <v>189</v>
      </c>
      <c r="E1818" s="113"/>
      <c r="G1818" s="75"/>
      <c r="H1818" s="21"/>
      <c r="I1818" s="21"/>
      <c r="J1818" s="21"/>
      <c r="K1818" s="21"/>
    </row>
    <row r="1819" spans="1:11" s="130" customFormat="1" ht="12" hidden="1" customHeight="1" x14ac:dyDescent="0.2">
      <c r="A1819" s="63">
        <v>44</v>
      </c>
      <c r="B1819" s="284">
        <v>29902</v>
      </c>
      <c r="C1819" s="65"/>
      <c r="D1819" s="66" t="s">
        <v>190</v>
      </c>
      <c r="E1819" s="113"/>
      <c r="G1819" s="75"/>
      <c r="H1819" s="21"/>
      <c r="I1819" s="21"/>
      <c r="J1819" s="21"/>
      <c r="K1819" s="21"/>
    </row>
    <row r="1820" spans="1:11" s="130" customFormat="1" ht="12" hidden="1" customHeight="1" x14ac:dyDescent="0.2">
      <c r="A1820" s="63">
        <v>44</v>
      </c>
      <c r="B1820" s="284">
        <v>29903</v>
      </c>
      <c r="C1820" s="65"/>
      <c r="D1820" s="66" t="s">
        <v>191</v>
      </c>
      <c r="E1820" s="113"/>
      <c r="G1820" s="75"/>
      <c r="H1820" s="21"/>
      <c r="I1820" s="21"/>
      <c r="J1820" s="21"/>
      <c r="K1820" s="21"/>
    </row>
    <row r="1821" spans="1:11" s="130" customFormat="1" ht="12" hidden="1" customHeight="1" x14ac:dyDescent="0.2">
      <c r="A1821" s="63">
        <v>44</v>
      </c>
      <c r="B1821" s="284">
        <v>29904</v>
      </c>
      <c r="C1821" s="65"/>
      <c r="D1821" s="66" t="s">
        <v>316</v>
      </c>
      <c r="E1821" s="113"/>
      <c r="G1821" s="75"/>
      <c r="H1821" s="21"/>
      <c r="I1821" s="21"/>
      <c r="J1821" s="21"/>
      <c r="K1821" s="21"/>
    </row>
    <row r="1822" spans="1:11" s="130" customFormat="1" ht="12" hidden="1" customHeight="1" x14ac:dyDescent="0.2">
      <c r="A1822" s="63">
        <v>44</v>
      </c>
      <c r="B1822" s="284">
        <v>29905</v>
      </c>
      <c r="C1822" s="65"/>
      <c r="D1822" s="66" t="s">
        <v>317</v>
      </c>
      <c r="E1822" s="113"/>
      <c r="G1822" s="75"/>
      <c r="H1822" s="21"/>
      <c r="I1822" s="21"/>
      <c r="J1822" s="21"/>
      <c r="K1822" s="21"/>
    </row>
    <row r="1823" spans="1:11" s="130" customFormat="1" ht="12" hidden="1" customHeight="1" x14ac:dyDescent="0.2">
      <c r="A1823" s="63">
        <v>44</v>
      </c>
      <c r="B1823" s="284">
        <v>29906</v>
      </c>
      <c r="C1823" s="65"/>
      <c r="D1823" s="66" t="s">
        <v>318</v>
      </c>
      <c r="E1823" s="113"/>
      <c r="G1823" s="75"/>
      <c r="H1823" s="21"/>
      <c r="I1823" s="21"/>
      <c r="J1823" s="21"/>
      <c r="K1823" s="21"/>
    </row>
    <row r="1824" spans="1:11" s="130" customFormat="1" ht="12" hidden="1" customHeight="1" x14ac:dyDescent="0.2">
      <c r="A1824" s="63">
        <v>44</v>
      </c>
      <c r="B1824" s="284">
        <v>29907</v>
      </c>
      <c r="C1824" s="65"/>
      <c r="D1824" s="66" t="s">
        <v>319</v>
      </c>
      <c r="E1824" s="113"/>
      <c r="G1824" s="75"/>
      <c r="H1824" s="21"/>
      <c r="I1824" s="21"/>
      <c r="J1824" s="21"/>
      <c r="K1824" s="21"/>
    </row>
    <row r="1825" spans="1:11" s="130" customFormat="1" ht="12" hidden="1" customHeight="1" x14ac:dyDescent="0.2">
      <c r="A1825" s="63">
        <v>44</v>
      </c>
      <c r="B1825" s="284">
        <v>29999</v>
      </c>
      <c r="C1825" s="65"/>
      <c r="D1825" s="66" t="s">
        <v>320</v>
      </c>
      <c r="E1825" s="113"/>
      <c r="G1825" s="75"/>
      <c r="H1825" s="21"/>
      <c r="I1825" s="21"/>
      <c r="J1825" s="21"/>
      <c r="K1825" s="21"/>
    </row>
    <row r="1826" spans="1:11" s="130" customFormat="1" ht="12" hidden="1" customHeight="1" x14ac:dyDescent="0.2">
      <c r="A1826" s="63">
        <v>45</v>
      </c>
      <c r="B1826" s="284">
        <v>29901</v>
      </c>
      <c r="C1826" s="65"/>
      <c r="D1826" s="66" t="s">
        <v>189</v>
      </c>
      <c r="E1826" s="113"/>
      <c r="G1826" s="75"/>
      <c r="H1826" s="21"/>
      <c r="I1826" s="21"/>
      <c r="J1826" s="21"/>
      <c r="K1826" s="21"/>
    </row>
    <row r="1827" spans="1:11" s="130" customFormat="1" ht="12" hidden="1" customHeight="1" x14ac:dyDescent="0.2">
      <c r="A1827" s="63">
        <v>45</v>
      </c>
      <c r="B1827" s="284">
        <v>29902</v>
      </c>
      <c r="C1827" s="65"/>
      <c r="D1827" s="66" t="s">
        <v>190</v>
      </c>
      <c r="E1827" s="113"/>
      <c r="G1827" s="75"/>
      <c r="H1827" s="21"/>
      <c r="I1827" s="21"/>
      <c r="J1827" s="21"/>
      <c r="K1827" s="21"/>
    </row>
    <row r="1828" spans="1:11" s="130" customFormat="1" ht="12" hidden="1" customHeight="1" x14ac:dyDescent="0.2">
      <c r="A1828" s="63">
        <v>45</v>
      </c>
      <c r="B1828" s="284">
        <v>29903</v>
      </c>
      <c r="C1828" s="65"/>
      <c r="D1828" s="66" t="s">
        <v>191</v>
      </c>
      <c r="E1828" s="113"/>
      <c r="G1828" s="75"/>
      <c r="H1828" s="21"/>
      <c r="I1828" s="21"/>
      <c r="J1828" s="21"/>
      <c r="K1828" s="21"/>
    </row>
    <row r="1829" spans="1:11" s="130" customFormat="1" ht="12" hidden="1" customHeight="1" x14ac:dyDescent="0.2">
      <c r="A1829" s="63">
        <v>45</v>
      </c>
      <c r="B1829" s="284">
        <v>29904</v>
      </c>
      <c r="C1829" s="65"/>
      <c r="D1829" s="66" t="s">
        <v>316</v>
      </c>
      <c r="E1829" s="113"/>
      <c r="G1829" s="75"/>
      <c r="H1829" s="21"/>
      <c r="I1829" s="21"/>
      <c r="J1829" s="21"/>
      <c r="K1829" s="21"/>
    </row>
    <row r="1830" spans="1:11" s="130" customFormat="1" ht="12" hidden="1" customHeight="1" x14ac:dyDescent="0.2">
      <c r="A1830" s="63">
        <v>45</v>
      </c>
      <c r="B1830" s="284">
        <v>29905</v>
      </c>
      <c r="C1830" s="65"/>
      <c r="D1830" s="66" t="s">
        <v>317</v>
      </c>
      <c r="E1830" s="113"/>
      <c r="G1830" s="75"/>
      <c r="H1830" s="21"/>
      <c r="I1830" s="21"/>
      <c r="J1830" s="21"/>
      <c r="K1830" s="21"/>
    </row>
    <row r="1831" spans="1:11" s="130" customFormat="1" ht="12" hidden="1" customHeight="1" x14ac:dyDescent="0.2">
      <c r="A1831" s="63">
        <v>45</v>
      </c>
      <c r="B1831" s="284">
        <v>29906</v>
      </c>
      <c r="C1831" s="65"/>
      <c r="D1831" s="66" t="s">
        <v>318</v>
      </c>
      <c r="E1831" s="113"/>
      <c r="G1831" s="75"/>
      <c r="H1831" s="21"/>
      <c r="I1831" s="21"/>
      <c r="J1831" s="21"/>
      <c r="K1831" s="21"/>
    </row>
    <row r="1832" spans="1:11" s="130" customFormat="1" ht="12" hidden="1" customHeight="1" x14ac:dyDescent="0.2">
      <c r="A1832" s="63">
        <v>45</v>
      </c>
      <c r="B1832" s="284">
        <v>29907</v>
      </c>
      <c r="C1832" s="65"/>
      <c r="D1832" s="66" t="s">
        <v>319</v>
      </c>
      <c r="E1832" s="113"/>
      <c r="G1832" s="75"/>
      <c r="H1832" s="21"/>
      <c r="I1832" s="21"/>
      <c r="J1832" s="21"/>
      <c r="K1832" s="21"/>
    </row>
    <row r="1833" spans="1:11" s="130" customFormat="1" ht="12" hidden="1" customHeight="1" x14ac:dyDescent="0.2">
      <c r="A1833" s="63">
        <v>45</v>
      </c>
      <c r="B1833" s="284">
        <v>29999</v>
      </c>
      <c r="C1833" s="65"/>
      <c r="D1833" s="66" t="s">
        <v>320</v>
      </c>
      <c r="E1833" s="113"/>
      <c r="G1833" s="75"/>
      <c r="H1833" s="21"/>
      <c r="I1833" s="21"/>
      <c r="J1833" s="21"/>
      <c r="K1833" s="21"/>
    </row>
    <row r="1834" spans="1:11" s="130" customFormat="1" ht="12" hidden="1" customHeight="1" x14ac:dyDescent="0.2">
      <c r="A1834" s="63">
        <v>46</v>
      </c>
      <c r="B1834" s="284">
        <v>29901</v>
      </c>
      <c r="C1834" s="65"/>
      <c r="D1834" s="66" t="s">
        <v>189</v>
      </c>
      <c r="E1834" s="113"/>
      <c r="G1834" s="75"/>
      <c r="H1834" s="21"/>
      <c r="I1834" s="21"/>
      <c r="J1834" s="21"/>
      <c r="K1834" s="21"/>
    </row>
    <row r="1835" spans="1:11" s="130" customFormat="1" ht="12" hidden="1" customHeight="1" x14ac:dyDescent="0.2">
      <c r="A1835" s="63">
        <v>46</v>
      </c>
      <c r="B1835" s="284">
        <v>29902</v>
      </c>
      <c r="C1835" s="65"/>
      <c r="D1835" s="66" t="s">
        <v>190</v>
      </c>
      <c r="E1835" s="113"/>
      <c r="G1835" s="75"/>
      <c r="H1835" s="21"/>
      <c r="I1835" s="21"/>
      <c r="J1835" s="21"/>
      <c r="K1835" s="21"/>
    </row>
    <row r="1836" spans="1:11" s="130" customFormat="1" ht="12" hidden="1" customHeight="1" x14ac:dyDescent="0.2">
      <c r="A1836" s="63">
        <v>46</v>
      </c>
      <c r="B1836" s="284">
        <v>29903</v>
      </c>
      <c r="C1836" s="65"/>
      <c r="D1836" s="66" t="s">
        <v>191</v>
      </c>
      <c r="E1836" s="113"/>
      <c r="G1836" s="75"/>
      <c r="H1836" s="21"/>
      <c r="I1836" s="21"/>
      <c r="J1836" s="21"/>
      <c r="K1836" s="21"/>
    </row>
    <row r="1837" spans="1:11" s="130" customFormat="1" ht="12" hidden="1" customHeight="1" x14ac:dyDescent="0.2">
      <c r="A1837" s="63">
        <v>46</v>
      </c>
      <c r="B1837" s="284">
        <v>29904</v>
      </c>
      <c r="C1837" s="65"/>
      <c r="D1837" s="66" t="s">
        <v>316</v>
      </c>
      <c r="E1837" s="113"/>
      <c r="G1837" s="75"/>
      <c r="H1837" s="21"/>
      <c r="I1837" s="21"/>
      <c r="J1837" s="21"/>
      <c r="K1837" s="21"/>
    </row>
    <row r="1838" spans="1:11" s="130" customFormat="1" ht="12" hidden="1" customHeight="1" x14ac:dyDescent="0.2">
      <c r="A1838" s="63">
        <v>46</v>
      </c>
      <c r="B1838" s="284">
        <v>29905</v>
      </c>
      <c r="C1838" s="65"/>
      <c r="D1838" s="66" t="s">
        <v>317</v>
      </c>
      <c r="E1838" s="113"/>
      <c r="G1838" s="75"/>
      <c r="H1838" s="21"/>
      <c r="I1838" s="21"/>
      <c r="J1838" s="21"/>
      <c r="K1838" s="21"/>
    </row>
    <row r="1839" spans="1:11" s="130" customFormat="1" ht="12" hidden="1" customHeight="1" x14ac:dyDescent="0.2">
      <c r="A1839" s="63">
        <v>46</v>
      </c>
      <c r="B1839" s="284">
        <v>29906</v>
      </c>
      <c r="C1839" s="65"/>
      <c r="D1839" s="66" t="s">
        <v>318</v>
      </c>
      <c r="E1839" s="113"/>
      <c r="G1839" s="75"/>
      <c r="H1839" s="21"/>
      <c r="I1839" s="21"/>
      <c r="J1839" s="21"/>
      <c r="K1839" s="21"/>
    </row>
    <row r="1840" spans="1:11" s="130" customFormat="1" ht="12" hidden="1" customHeight="1" x14ac:dyDescent="0.2">
      <c r="A1840" s="63">
        <v>46</v>
      </c>
      <c r="B1840" s="284">
        <v>29907</v>
      </c>
      <c r="C1840" s="65"/>
      <c r="D1840" s="66" t="s">
        <v>319</v>
      </c>
      <c r="E1840" s="113"/>
      <c r="G1840" s="75"/>
      <c r="H1840" s="21"/>
      <c r="I1840" s="21"/>
      <c r="J1840" s="21"/>
      <c r="K1840" s="21"/>
    </row>
    <row r="1841" spans="1:11" s="130" customFormat="1" ht="12" hidden="1" customHeight="1" x14ac:dyDescent="0.2">
      <c r="A1841" s="63">
        <v>46</v>
      </c>
      <c r="B1841" s="284">
        <v>29999</v>
      </c>
      <c r="C1841" s="65"/>
      <c r="D1841" s="66" t="s">
        <v>320</v>
      </c>
      <c r="E1841" s="113"/>
      <c r="G1841" s="75"/>
      <c r="H1841" s="21"/>
      <c r="I1841" s="21"/>
      <c r="J1841" s="21"/>
      <c r="K1841" s="21"/>
    </row>
    <row r="1842" spans="1:11" s="130" customFormat="1" ht="12" hidden="1" customHeight="1" x14ac:dyDescent="0.2">
      <c r="A1842" s="63">
        <v>49</v>
      </c>
      <c r="B1842" s="38">
        <v>29901</v>
      </c>
      <c r="C1842" s="70"/>
      <c r="D1842" s="39" t="s">
        <v>189</v>
      </c>
      <c r="E1842" s="113">
        <v>0</v>
      </c>
      <c r="G1842" s="75"/>
      <c r="H1842" s="21"/>
      <c r="I1842" s="21"/>
      <c r="J1842" s="21"/>
      <c r="K1842" s="21"/>
    </row>
    <row r="1843" spans="1:11" s="130" customFormat="1" ht="12" hidden="1" customHeight="1" x14ac:dyDescent="0.2">
      <c r="A1843" s="63">
        <v>49</v>
      </c>
      <c r="B1843" s="38">
        <v>29902</v>
      </c>
      <c r="C1843" s="70"/>
      <c r="D1843" s="39" t="s">
        <v>190</v>
      </c>
      <c r="E1843" s="113">
        <v>0</v>
      </c>
      <c r="G1843" s="75"/>
      <c r="H1843" s="21"/>
      <c r="I1843" s="21"/>
      <c r="J1843" s="21"/>
      <c r="K1843" s="21"/>
    </row>
    <row r="1844" spans="1:11" s="130" customFormat="1" ht="12" hidden="1" customHeight="1" x14ac:dyDescent="0.2">
      <c r="A1844" s="63">
        <v>49</v>
      </c>
      <c r="B1844" s="38">
        <v>29903</v>
      </c>
      <c r="C1844" s="70"/>
      <c r="D1844" s="39" t="s">
        <v>191</v>
      </c>
      <c r="E1844" s="113">
        <v>0</v>
      </c>
      <c r="G1844" s="75"/>
      <c r="H1844" s="21"/>
      <c r="I1844" s="21"/>
      <c r="J1844" s="21"/>
      <c r="K1844" s="21"/>
    </row>
    <row r="1845" spans="1:11" s="130" customFormat="1" ht="12" hidden="1" customHeight="1" x14ac:dyDescent="0.2">
      <c r="A1845" s="63">
        <v>49</v>
      </c>
      <c r="B1845" s="38">
        <v>29904</v>
      </c>
      <c r="C1845" s="70"/>
      <c r="D1845" s="39" t="s">
        <v>316</v>
      </c>
      <c r="E1845" s="113">
        <v>0</v>
      </c>
      <c r="G1845" s="75"/>
      <c r="H1845" s="21"/>
      <c r="I1845" s="21"/>
      <c r="J1845" s="21"/>
      <c r="K1845" s="21"/>
    </row>
    <row r="1846" spans="1:11" s="130" customFormat="1" ht="12" hidden="1" customHeight="1" x14ac:dyDescent="0.2">
      <c r="A1846" s="63">
        <v>49</v>
      </c>
      <c r="B1846" s="38">
        <v>29907</v>
      </c>
      <c r="C1846" s="70"/>
      <c r="D1846" s="39" t="s">
        <v>319</v>
      </c>
      <c r="E1846" s="113">
        <v>0</v>
      </c>
      <c r="G1846" s="75"/>
      <c r="H1846" s="21"/>
      <c r="I1846" s="21"/>
      <c r="J1846" s="21"/>
      <c r="K1846" s="21"/>
    </row>
    <row r="1847" spans="1:11" s="130" customFormat="1" ht="12" hidden="1" customHeight="1" x14ac:dyDescent="0.2">
      <c r="A1847" s="63">
        <v>49</v>
      </c>
      <c r="B1847" s="38">
        <v>29999</v>
      </c>
      <c r="C1847" s="70"/>
      <c r="D1847" s="39" t="s">
        <v>320</v>
      </c>
      <c r="E1847" s="113">
        <v>0</v>
      </c>
      <c r="G1847" s="75"/>
      <c r="H1847" s="21"/>
      <c r="I1847" s="21"/>
      <c r="J1847" s="21"/>
      <c r="K1847" s="21"/>
    </row>
    <row r="1848" spans="1:11" s="130" customFormat="1" ht="12" hidden="1" customHeight="1" x14ac:dyDescent="0.2">
      <c r="A1848" s="63">
        <v>52</v>
      </c>
      <c r="B1848" s="284">
        <v>29901</v>
      </c>
      <c r="C1848" s="65"/>
      <c r="D1848" s="66" t="s">
        <v>189</v>
      </c>
      <c r="E1848" s="113">
        <v>0</v>
      </c>
      <c r="G1848" s="75"/>
      <c r="H1848" s="21"/>
      <c r="I1848" s="21"/>
      <c r="J1848" s="21"/>
      <c r="K1848" s="21"/>
    </row>
    <row r="1849" spans="1:11" s="130" customFormat="1" ht="12" hidden="1" customHeight="1" x14ac:dyDescent="0.2">
      <c r="A1849" s="63">
        <v>52</v>
      </c>
      <c r="B1849" s="284">
        <v>29902</v>
      </c>
      <c r="C1849" s="65"/>
      <c r="D1849" s="66" t="s">
        <v>190</v>
      </c>
      <c r="E1849" s="113">
        <v>0</v>
      </c>
      <c r="G1849" s="75"/>
      <c r="H1849" s="21"/>
      <c r="I1849" s="21"/>
      <c r="J1849" s="21"/>
      <c r="K1849" s="21"/>
    </row>
    <row r="1850" spans="1:11" s="130" customFormat="1" ht="12" hidden="1" customHeight="1" x14ac:dyDescent="0.2">
      <c r="A1850" s="63">
        <v>52</v>
      </c>
      <c r="B1850" s="284">
        <v>29903</v>
      </c>
      <c r="C1850" s="65"/>
      <c r="D1850" s="66" t="s">
        <v>191</v>
      </c>
      <c r="E1850" s="113">
        <v>0</v>
      </c>
      <c r="G1850" s="75"/>
      <c r="H1850" s="21"/>
      <c r="I1850" s="21"/>
      <c r="J1850" s="21"/>
      <c r="K1850" s="21"/>
    </row>
    <row r="1851" spans="1:11" s="130" customFormat="1" ht="12" hidden="1" customHeight="1" x14ac:dyDescent="0.2">
      <c r="A1851" s="63">
        <v>52</v>
      </c>
      <c r="B1851" s="284">
        <v>29904</v>
      </c>
      <c r="C1851" s="65"/>
      <c r="D1851" s="66" t="s">
        <v>316</v>
      </c>
      <c r="E1851" s="113">
        <v>0</v>
      </c>
      <c r="G1851" s="75"/>
      <c r="H1851" s="21"/>
      <c r="I1851" s="21"/>
      <c r="J1851" s="21"/>
      <c r="K1851" s="21"/>
    </row>
    <row r="1852" spans="1:11" s="130" customFormat="1" ht="12" hidden="1" customHeight="1" x14ac:dyDescent="0.2">
      <c r="A1852" s="63">
        <v>52</v>
      </c>
      <c r="B1852" s="284">
        <v>29905</v>
      </c>
      <c r="C1852" s="65"/>
      <c r="D1852" s="66" t="s">
        <v>317</v>
      </c>
      <c r="E1852" s="113">
        <v>0</v>
      </c>
      <c r="G1852" s="75"/>
      <c r="H1852" s="21"/>
      <c r="I1852" s="21"/>
      <c r="J1852" s="21"/>
      <c r="K1852" s="21"/>
    </row>
    <row r="1853" spans="1:11" s="130" customFormat="1" ht="12" hidden="1" customHeight="1" x14ac:dyDescent="0.2">
      <c r="A1853" s="63">
        <v>52</v>
      </c>
      <c r="B1853" s="284">
        <v>29906</v>
      </c>
      <c r="C1853" s="65"/>
      <c r="D1853" s="66" t="s">
        <v>318</v>
      </c>
      <c r="E1853" s="113">
        <v>0</v>
      </c>
      <c r="G1853" s="75"/>
      <c r="H1853" s="21"/>
      <c r="I1853" s="21"/>
      <c r="J1853" s="21"/>
      <c r="K1853" s="21"/>
    </row>
    <row r="1854" spans="1:11" s="130" customFormat="1" ht="12" hidden="1" customHeight="1" x14ac:dyDescent="0.2">
      <c r="A1854" s="63">
        <v>52</v>
      </c>
      <c r="B1854" s="284">
        <v>29907</v>
      </c>
      <c r="C1854" s="65"/>
      <c r="D1854" s="66" t="s">
        <v>319</v>
      </c>
      <c r="E1854" s="113">
        <v>0</v>
      </c>
      <c r="G1854" s="75"/>
      <c r="H1854" s="21"/>
      <c r="I1854" s="21"/>
      <c r="J1854" s="21"/>
      <c r="K1854" s="21"/>
    </row>
    <row r="1855" spans="1:11" s="130" customFormat="1" ht="12" hidden="1" customHeight="1" x14ac:dyDescent="0.2">
      <c r="A1855" s="63">
        <v>52</v>
      </c>
      <c r="B1855" s="284">
        <v>29999</v>
      </c>
      <c r="C1855" s="65"/>
      <c r="D1855" s="66" t="s">
        <v>320</v>
      </c>
      <c r="E1855" s="113">
        <v>0</v>
      </c>
      <c r="G1855" s="75"/>
      <c r="H1855" s="21"/>
      <c r="I1855" s="21"/>
      <c r="J1855" s="21"/>
      <c r="K1855" s="21"/>
    </row>
    <row r="1856" spans="1:11" s="130" customFormat="1" ht="12" hidden="1" customHeight="1" x14ac:dyDescent="0.2">
      <c r="A1856" s="63">
        <v>54</v>
      </c>
      <c r="B1856" s="284">
        <v>29901</v>
      </c>
      <c r="C1856" s="65"/>
      <c r="D1856" s="66" t="s">
        <v>189</v>
      </c>
      <c r="E1856" s="113">
        <v>0</v>
      </c>
      <c r="G1856" s="75"/>
      <c r="H1856" s="21"/>
      <c r="I1856" s="21"/>
      <c r="J1856" s="21"/>
      <c r="K1856" s="21"/>
    </row>
    <row r="1857" spans="1:11" s="75" customFormat="1" ht="12" hidden="1" customHeight="1" x14ac:dyDescent="0.2">
      <c r="A1857" s="63">
        <v>54</v>
      </c>
      <c r="B1857" s="284">
        <v>29903</v>
      </c>
      <c r="C1857" s="65"/>
      <c r="D1857" s="66" t="s">
        <v>191</v>
      </c>
      <c r="E1857" s="111">
        <v>0</v>
      </c>
      <c r="F1857" s="130"/>
      <c r="H1857" s="21"/>
      <c r="I1857" s="21"/>
      <c r="J1857" s="21"/>
      <c r="K1857" s="21"/>
    </row>
    <row r="1858" spans="1:11" s="75" customFormat="1" ht="12" hidden="1" customHeight="1" x14ac:dyDescent="0.2">
      <c r="A1858" s="71"/>
      <c r="B1858" s="288" t="s">
        <v>106</v>
      </c>
      <c r="C1858" s="72"/>
      <c r="D1858" s="73"/>
      <c r="E1858" s="116"/>
      <c r="F1858" s="130"/>
      <c r="H1858" s="21"/>
      <c r="I1858" s="21"/>
      <c r="J1858" s="21"/>
      <c r="K1858" s="21"/>
    </row>
    <row r="1859" spans="1:11" s="75" customFormat="1" ht="18" hidden="1" customHeight="1" thickBot="1" x14ac:dyDescent="0.25">
      <c r="A1859" s="562">
        <v>3</v>
      </c>
      <c r="B1859" s="564"/>
      <c r="C1859" s="74"/>
      <c r="D1859" s="54" t="s">
        <v>321</v>
      </c>
      <c r="E1859" s="109">
        <f>+E1861+E1923+E2045+E2077</f>
        <v>0</v>
      </c>
      <c r="F1859" s="131"/>
      <c r="H1859" s="21"/>
      <c r="I1859" s="21"/>
      <c r="J1859" s="21"/>
      <c r="K1859" s="21"/>
    </row>
    <row r="1860" spans="1:11" s="75" customFormat="1" ht="12" hidden="1" customHeight="1" x14ac:dyDescent="0.2">
      <c r="A1860" s="93"/>
      <c r="B1860" s="287" t="s">
        <v>106</v>
      </c>
      <c r="C1860" s="78"/>
      <c r="D1860" s="82"/>
      <c r="E1860" s="117"/>
      <c r="F1860" s="130"/>
      <c r="H1860" s="21"/>
      <c r="I1860" s="21"/>
      <c r="J1860" s="21"/>
      <c r="K1860" s="21"/>
    </row>
    <row r="1861" spans="1:11" s="75" customFormat="1" ht="12" hidden="1" customHeight="1" x14ac:dyDescent="0.2">
      <c r="A1861" s="541" t="s">
        <v>253</v>
      </c>
      <c r="B1861" s="543"/>
      <c r="C1861" s="68"/>
      <c r="D1861" s="61" t="s">
        <v>331</v>
      </c>
      <c r="E1861" s="110">
        <f>SUM(E1862:E1881)</f>
        <v>0</v>
      </c>
      <c r="F1861" s="130"/>
      <c r="H1861" s="21"/>
      <c r="I1861" s="21"/>
      <c r="J1861" s="21"/>
      <c r="K1861" s="21"/>
    </row>
    <row r="1862" spans="1:11" s="75" customFormat="1" ht="12" hidden="1" customHeight="1" x14ac:dyDescent="0.2">
      <c r="A1862" s="63">
        <v>17</v>
      </c>
      <c r="B1862" s="284">
        <v>30101</v>
      </c>
      <c r="C1862" s="65"/>
      <c r="D1862" s="66" t="s">
        <v>211</v>
      </c>
      <c r="E1862" s="111">
        <v>0</v>
      </c>
      <c r="F1862" s="130"/>
      <c r="H1862" s="21"/>
      <c r="I1862" s="21"/>
      <c r="J1862" s="21"/>
      <c r="K1862" s="21"/>
    </row>
    <row r="1863" spans="1:11" s="75" customFormat="1" ht="12" hidden="1" customHeight="1" x14ac:dyDescent="0.2">
      <c r="A1863" s="63">
        <v>17</v>
      </c>
      <c r="B1863" s="284">
        <v>30102</v>
      </c>
      <c r="C1863" s="65"/>
      <c r="D1863" s="66" t="s">
        <v>212</v>
      </c>
      <c r="E1863" s="111">
        <v>0</v>
      </c>
      <c r="F1863" s="130"/>
      <c r="H1863" s="21"/>
      <c r="I1863" s="21"/>
      <c r="J1863" s="21"/>
      <c r="K1863" s="21"/>
    </row>
    <row r="1864" spans="1:11" s="75" customFormat="1" ht="12" hidden="1" customHeight="1" x14ac:dyDescent="0.2">
      <c r="A1864" s="63">
        <v>17</v>
      </c>
      <c r="B1864" s="284">
        <v>30103</v>
      </c>
      <c r="C1864" s="65"/>
      <c r="D1864" s="66" t="s">
        <v>224</v>
      </c>
      <c r="E1864" s="111">
        <v>0</v>
      </c>
      <c r="F1864" s="130"/>
      <c r="H1864" s="21"/>
      <c r="I1864" s="21"/>
      <c r="J1864" s="21"/>
      <c r="K1864" s="21"/>
    </row>
    <row r="1865" spans="1:11" s="75" customFormat="1" ht="12" hidden="1" customHeight="1" x14ac:dyDescent="0.2">
      <c r="A1865" s="63">
        <v>17</v>
      </c>
      <c r="B1865" s="284">
        <v>30104</v>
      </c>
      <c r="C1865" s="65"/>
      <c r="D1865" s="66" t="s">
        <v>225</v>
      </c>
      <c r="E1865" s="111">
        <v>0</v>
      </c>
      <c r="F1865" s="130"/>
      <c r="H1865" s="21"/>
      <c r="I1865" s="21"/>
      <c r="J1865" s="21"/>
      <c r="K1865" s="21"/>
    </row>
    <row r="1866" spans="1:11" s="75" customFormat="1" ht="12" hidden="1" customHeight="1" x14ac:dyDescent="0.2">
      <c r="A1866" s="63">
        <v>18</v>
      </c>
      <c r="B1866" s="284">
        <v>30101</v>
      </c>
      <c r="C1866" s="65"/>
      <c r="D1866" s="66" t="s">
        <v>211</v>
      </c>
      <c r="E1866" s="111">
        <v>0</v>
      </c>
      <c r="F1866" s="130"/>
      <c r="H1866" s="21"/>
      <c r="I1866" s="21"/>
      <c r="J1866" s="21"/>
      <c r="K1866" s="21"/>
    </row>
    <row r="1867" spans="1:11" s="75" customFormat="1" ht="12" hidden="1" customHeight="1" x14ac:dyDescent="0.2">
      <c r="A1867" s="63">
        <v>18</v>
      </c>
      <c r="B1867" s="284">
        <v>30102</v>
      </c>
      <c r="C1867" s="65"/>
      <c r="D1867" s="66" t="s">
        <v>212</v>
      </c>
      <c r="E1867" s="111">
        <v>0</v>
      </c>
      <c r="F1867" s="130"/>
      <c r="H1867" s="21"/>
      <c r="I1867" s="21"/>
      <c r="J1867" s="21"/>
      <c r="K1867" s="21"/>
    </row>
    <row r="1868" spans="1:11" s="75" customFormat="1" ht="12" hidden="1" customHeight="1" x14ac:dyDescent="0.2">
      <c r="A1868" s="63">
        <v>18</v>
      </c>
      <c r="B1868" s="284">
        <v>30103</v>
      </c>
      <c r="C1868" s="65"/>
      <c r="D1868" s="66" t="s">
        <v>224</v>
      </c>
      <c r="E1868" s="111">
        <v>0</v>
      </c>
      <c r="F1868" s="130"/>
      <c r="H1868" s="21"/>
      <c r="I1868" s="21"/>
      <c r="J1868" s="21"/>
      <c r="K1868" s="21"/>
    </row>
    <row r="1869" spans="1:11" s="75" customFormat="1" ht="12" hidden="1" customHeight="1" x14ac:dyDescent="0.2">
      <c r="A1869" s="63">
        <v>18</v>
      </c>
      <c r="B1869" s="284">
        <v>30104</v>
      </c>
      <c r="C1869" s="65"/>
      <c r="D1869" s="66" t="s">
        <v>225</v>
      </c>
      <c r="E1869" s="111">
        <v>0</v>
      </c>
      <c r="F1869" s="130"/>
      <c r="H1869" s="21"/>
      <c r="I1869" s="21"/>
      <c r="J1869" s="21"/>
      <c r="K1869" s="21"/>
    </row>
    <row r="1870" spans="1:11" s="75" customFormat="1" ht="12" hidden="1" customHeight="1" x14ac:dyDescent="0.2">
      <c r="A1870" s="63">
        <v>19</v>
      </c>
      <c r="B1870" s="284">
        <v>30101</v>
      </c>
      <c r="C1870" s="65"/>
      <c r="D1870" s="66" t="s">
        <v>211</v>
      </c>
      <c r="E1870" s="111">
        <v>0</v>
      </c>
      <c r="F1870" s="130"/>
      <c r="H1870" s="21"/>
      <c r="I1870" s="21"/>
      <c r="J1870" s="21"/>
      <c r="K1870" s="21"/>
    </row>
    <row r="1871" spans="1:11" s="75" customFormat="1" ht="12" hidden="1" customHeight="1" x14ac:dyDescent="0.2">
      <c r="A1871" s="63">
        <v>19</v>
      </c>
      <c r="B1871" s="284">
        <v>30102</v>
      </c>
      <c r="C1871" s="65"/>
      <c r="D1871" s="66" t="s">
        <v>212</v>
      </c>
      <c r="E1871" s="111">
        <v>0</v>
      </c>
      <c r="F1871" s="130"/>
      <c r="H1871" s="21"/>
      <c r="I1871" s="21"/>
      <c r="J1871" s="21"/>
      <c r="K1871" s="21"/>
    </row>
    <row r="1872" spans="1:11" s="75" customFormat="1" ht="12" hidden="1" customHeight="1" x14ac:dyDescent="0.2">
      <c r="A1872" s="63">
        <v>19</v>
      </c>
      <c r="B1872" s="284">
        <v>30103</v>
      </c>
      <c r="C1872" s="65"/>
      <c r="D1872" s="66" t="s">
        <v>224</v>
      </c>
      <c r="E1872" s="111">
        <v>0</v>
      </c>
      <c r="F1872" s="130"/>
      <c r="H1872" s="21"/>
      <c r="I1872" s="21"/>
      <c r="J1872" s="21"/>
      <c r="K1872" s="21"/>
    </row>
    <row r="1873" spans="1:11" s="130" customFormat="1" ht="12" hidden="1" customHeight="1" x14ac:dyDescent="0.2">
      <c r="A1873" s="63">
        <v>19</v>
      </c>
      <c r="B1873" s="284">
        <v>30104</v>
      </c>
      <c r="C1873" s="65"/>
      <c r="D1873" s="66" t="s">
        <v>225</v>
      </c>
      <c r="E1873" s="111">
        <v>0</v>
      </c>
      <c r="G1873" s="75"/>
      <c r="H1873" s="21"/>
      <c r="I1873" s="21"/>
      <c r="J1873" s="21"/>
      <c r="K1873" s="21"/>
    </row>
    <row r="1874" spans="1:11" s="130" customFormat="1" ht="12" hidden="1" customHeight="1" x14ac:dyDescent="0.2">
      <c r="A1874" s="63">
        <v>20</v>
      </c>
      <c r="B1874" s="284">
        <v>30101</v>
      </c>
      <c r="C1874" s="65"/>
      <c r="D1874" s="66" t="s">
        <v>211</v>
      </c>
      <c r="E1874" s="111">
        <v>0</v>
      </c>
      <c r="G1874" s="75"/>
      <c r="H1874" s="21"/>
      <c r="I1874" s="21"/>
      <c r="J1874" s="21"/>
      <c r="K1874" s="21"/>
    </row>
    <row r="1875" spans="1:11" s="130" customFormat="1" ht="12" hidden="1" customHeight="1" x14ac:dyDescent="0.2">
      <c r="A1875" s="63">
        <v>20</v>
      </c>
      <c r="B1875" s="284">
        <v>30102</v>
      </c>
      <c r="C1875" s="65"/>
      <c r="D1875" s="66" t="s">
        <v>212</v>
      </c>
      <c r="E1875" s="111">
        <v>0</v>
      </c>
      <c r="G1875" s="75"/>
      <c r="H1875" s="21"/>
      <c r="I1875" s="21"/>
      <c r="J1875" s="21"/>
      <c r="K1875" s="21"/>
    </row>
    <row r="1876" spans="1:11" s="130" customFormat="1" ht="12" hidden="1" customHeight="1" x14ac:dyDescent="0.2">
      <c r="A1876" s="63">
        <v>20</v>
      </c>
      <c r="B1876" s="284">
        <v>30103</v>
      </c>
      <c r="C1876" s="65"/>
      <c r="D1876" s="66" t="s">
        <v>224</v>
      </c>
      <c r="E1876" s="111">
        <v>0</v>
      </c>
      <c r="G1876" s="75"/>
      <c r="H1876" s="21"/>
      <c r="I1876" s="21"/>
      <c r="J1876" s="21"/>
      <c r="K1876" s="21"/>
    </row>
    <row r="1877" spans="1:11" s="130" customFormat="1" ht="12" hidden="1" customHeight="1" x14ac:dyDescent="0.2">
      <c r="A1877" s="63">
        <v>20</v>
      </c>
      <c r="B1877" s="284">
        <v>30104</v>
      </c>
      <c r="C1877" s="65"/>
      <c r="D1877" s="66" t="s">
        <v>225</v>
      </c>
      <c r="E1877" s="111">
        <v>0</v>
      </c>
      <c r="G1877" s="75"/>
      <c r="H1877" s="21"/>
      <c r="I1877" s="21"/>
      <c r="J1877" s="21"/>
      <c r="K1877" s="21"/>
    </row>
    <row r="1878" spans="1:11" s="130" customFormat="1" ht="12" hidden="1" customHeight="1" x14ac:dyDescent="0.2">
      <c r="A1878" s="63">
        <v>21</v>
      </c>
      <c r="B1878" s="284">
        <v>30101</v>
      </c>
      <c r="C1878" s="65"/>
      <c r="D1878" s="66" t="s">
        <v>211</v>
      </c>
      <c r="E1878" s="111">
        <v>0</v>
      </c>
      <c r="G1878" s="75"/>
      <c r="H1878" s="21"/>
      <c r="I1878" s="21"/>
      <c r="J1878" s="21"/>
      <c r="K1878" s="21"/>
    </row>
    <row r="1879" spans="1:11" s="130" customFormat="1" ht="12" hidden="1" customHeight="1" x14ac:dyDescent="0.2">
      <c r="A1879" s="63">
        <v>21</v>
      </c>
      <c r="B1879" s="284">
        <v>30102</v>
      </c>
      <c r="C1879" s="65"/>
      <c r="D1879" s="66" t="s">
        <v>212</v>
      </c>
      <c r="E1879" s="111">
        <v>0</v>
      </c>
      <c r="G1879" s="75"/>
      <c r="H1879" s="21"/>
      <c r="I1879" s="21"/>
      <c r="J1879" s="21"/>
      <c r="K1879" s="21"/>
    </row>
    <row r="1880" spans="1:11" s="130" customFormat="1" ht="12" hidden="1" customHeight="1" x14ac:dyDescent="0.2">
      <c r="A1880" s="63">
        <v>21</v>
      </c>
      <c r="B1880" s="284">
        <v>30103</v>
      </c>
      <c r="C1880" s="65"/>
      <c r="D1880" s="66" t="s">
        <v>224</v>
      </c>
      <c r="E1880" s="111">
        <v>0</v>
      </c>
      <c r="G1880" s="75"/>
      <c r="H1880" s="21"/>
      <c r="I1880" s="21"/>
      <c r="J1880" s="21"/>
      <c r="K1880" s="21"/>
    </row>
    <row r="1881" spans="1:11" s="130" customFormat="1" ht="12" hidden="1" customHeight="1" x14ac:dyDescent="0.2">
      <c r="A1881" s="63">
        <v>21</v>
      </c>
      <c r="B1881" s="284">
        <v>30104</v>
      </c>
      <c r="C1881" s="65"/>
      <c r="D1881" s="66" t="s">
        <v>225</v>
      </c>
      <c r="E1881" s="111">
        <v>0</v>
      </c>
      <c r="G1881" s="75"/>
      <c r="H1881" s="21"/>
      <c r="I1881" s="21"/>
      <c r="J1881" s="21"/>
      <c r="K1881" s="21"/>
    </row>
    <row r="1882" spans="1:11" s="130" customFormat="1" ht="12" hidden="1" customHeight="1" x14ac:dyDescent="0.2">
      <c r="A1882" s="63">
        <v>22</v>
      </c>
      <c r="B1882" s="284">
        <v>30101</v>
      </c>
      <c r="C1882" s="65"/>
      <c r="D1882" s="66" t="s">
        <v>211</v>
      </c>
      <c r="E1882" s="111">
        <v>0</v>
      </c>
      <c r="G1882" s="75"/>
      <c r="H1882" s="21"/>
      <c r="I1882" s="21"/>
      <c r="J1882" s="21"/>
      <c r="K1882" s="21"/>
    </row>
    <row r="1883" spans="1:11" s="130" customFormat="1" ht="12" hidden="1" customHeight="1" x14ac:dyDescent="0.2">
      <c r="A1883" s="63">
        <v>22</v>
      </c>
      <c r="B1883" s="284">
        <v>30102</v>
      </c>
      <c r="C1883" s="65"/>
      <c r="D1883" s="66" t="s">
        <v>212</v>
      </c>
      <c r="E1883" s="111">
        <v>0</v>
      </c>
      <c r="G1883" s="75"/>
      <c r="H1883" s="21"/>
      <c r="I1883" s="21"/>
      <c r="J1883" s="21"/>
      <c r="K1883" s="21"/>
    </row>
    <row r="1884" spans="1:11" s="130" customFormat="1" ht="12" hidden="1" customHeight="1" x14ac:dyDescent="0.2">
      <c r="A1884" s="63">
        <v>22</v>
      </c>
      <c r="B1884" s="284">
        <v>30103</v>
      </c>
      <c r="C1884" s="65"/>
      <c r="D1884" s="66" t="s">
        <v>224</v>
      </c>
      <c r="E1884" s="111">
        <v>0</v>
      </c>
      <c r="G1884" s="75"/>
      <c r="H1884" s="21"/>
      <c r="I1884" s="21"/>
      <c r="J1884" s="21"/>
      <c r="K1884" s="21"/>
    </row>
    <row r="1885" spans="1:11" s="130" customFormat="1" ht="12" hidden="1" customHeight="1" x14ac:dyDescent="0.2">
      <c r="A1885" s="63">
        <v>22</v>
      </c>
      <c r="B1885" s="284">
        <v>30104</v>
      </c>
      <c r="C1885" s="65"/>
      <c r="D1885" s="66" t="s">
        <v>225</v>
      </c>
      <c r="E1885" s="111">
        <v>0</v>
      </c>
      <c r="G1885" s="75"/>
      <c r="H1885" s="21"/>
      <c r="I1885" s="21"/>
      <c r="J1885" s="21"/>
      <c r="K1885" s="21"/>
    </row>
    <row r="1886" spans="1:11" s="130" customFormat="1" ht="12" hidden="1" customHeight="1" x14ac:dyDescent="0.2">
      <c r="A1886" s="63">
        <v>23</v>
      </c>
      <c r="B1886" s="284">
        <v>30101</v>
      </c>
      <c r="C1886" s="65"/>
      <c r="D1886" s="66" t="s">
        <v>211</v>
      </c>
      <c r="E1886" s="111">
        <v>0</v>
      </c>
      <c r="G1886" s="75"/>
      <c r="H1886" s="21"/>
      <c r="I1886" s="21"/>
      <c r="J1886" s="21"/>
      <c r="K1886" s="21"/>
    </row>
    <row r="1887" spans="1:11" s="130" customFormat="1" ht="12" hidden="1" customHeight="1" x14ac:dyDescent="0.2">
      <c r="A1887" s="63">
        <v>23</v>
      </c>
      <c r="B1887" s="284">
        <v>30102</v>
      </c>
      <c r="C1887" s="65"/>
      <c r="D1887" s="66" t="s">
        <v>212</v>
      </c>
      <c r="E1887" s="111">
        <v>0</v>
      </c>
      <c r="G1887" s="75"/>
      <c r="H1887" s="21"/>
      <c r="I1887" s="21"/>
      <c r="J1887" s="21"/>
      <c r="K1887" s="21"/>
    </row>
    <row r="1888" spans="1:11" s="130" customFormat="1" ht="12" hidden="1" customHeight="1" x14ac:dyDescent="0.2">
      <c r="A1888" s="63">
        <v>23</v>
      </c>
      <c r="B1888" s="284">
        <v>30103</v>
      </c>
      <c r="C1888" s="65"/>
      <c r="D1888" s="66" t="s">
        <v>224</v>
      </c>
      <c r="E1888" s="111">
        <v>0</v>
      </c>
      <c r="G1888" s="75"/>
      <c r="H1888" s="21"/>
      <c r="I1888" s="21"/>
      <c r="J1888" s="21"/>
      <c r="K1888" s="21"/>
    </row>
    <row r="1889" spans="1:11" s="130" customFormat="1" ht="12" hidden="1" customHeight="1" x14ac:dyDescent="0.2">
      <c r="A1889" s="63">
        <v>23</v>
      </c>
      <c r="B1889" s="284">
        <v>30104</v>
      </c>
      <c r="C1889" s="65"/>
      <c r="D1889" s="66" t="s">
        <v>225</v>
      </c>
      <c r="E1889" s="111">
        <v>0</v>
      </c>
      <c r="G1889" s="75"/>
      <c r="H1889" s="21"/>
      <c r="I1889" s="21"/>
      <c r="J1889" s="21"/>
      <c r="K1889" s="21"/>
    </row>
    <row r="1890" spans="1:11" s="130" customFormat="1" ht="12" hidden="1" customHeight="1" x14ac:dyDescent="0.2">
      <c r="A1890" s="63">
        <v>24</v>
      </c>
      <c r="B1890" s="284">
        <v>30101</v>
      </c>
      <c r="C1890" s="65"/>
      <c r="D1890" s="66" t="s">
        <v>211</v>
      </c>
      <c r="E1890" s="111">
        <v>0</v>
      </c>
      <c r="G1890" s="75"/>
      <c r="H1890" s="21"/>
      <c r="I1890" s="21"/>
      <c r="J1890" s="21"/>
      <c r="K1890" s="21"/>
    </row>
    <row r="1891" spans="1:11" s="130" customFormat="1" ht="12" hidden="1" customHeight="1" x14ac:dyDescent="0.2">
      <c r="A1891" s="63">
        <v>24</v>
      </c>
      <c r="B1891" s="284">
        <v>30102</v>
      </c>
      <c r="C1891" s="65"/>
      <c r="D1891" s="66" t="s">
        <v>212</v>
      </c>
      <c r="E1891" s="111">
        <v>0</v>
      </c>
      <c r="G1891" s="75"/>
      <c r="H1891" s="21"/>
      <c r="I1891" s="21"/>
      <c r="J1891" s="21"/>
      <c r="K1891" s="21"/>
    </row>
    <row r="1892" spans="1:11" s="130" customFormat="1" ht="12" hidden="1" customHeight="1" x14ac:dyDescent="0.2">
      <c r="A1892" s="63">
        <v>24</v>
      </c>
      <c r="B1892" s="284">
        <v>30103</v>
      </c>
      <c r="C1892" s="65"/>
      <c r="D1892" s="66" t="s">
        <v>224</v>
      </c>
      <c r="E1892" s="111">
        <v>0</v>
      </c>
      <c r="G1892" s="75"/>
      <c r="H1892" s="21"/>
      <c r="I1892" s="21"/>
      <c r="J1892" s="21"/>
      <c r="K1892" s="21"/>
    </row>
    <row r="1893" spans="1:11" s="130" customFormat="1" ht="12" hidden="1" customHeight="1" x14ac:dyDescent="0.2">
      <c r="A1893" s="63">
        <v>24</v>
      </c>
      <c r="B1893" s="284">
        <v>30104</v>
      </c>
      <c r="C1893" s="65"/>
      <c r="D1893" s="66" t="s">
        <v>225</v>
      </c>
      <c r="E1893" s="111">
        <v>0</v>
      </c>
      <c r="G1893" s="75"/>
      <c r="H1893" s="21"/>
      <c r="I1893" s="21"/>
      <c r="J1893" s="21"/>
      <c r="K1893" s="21"/>
    </row>
    <row r="1894" spans="1:11" s="130" customFormat="1" ht="12" hidden="1" customHeight="1" x14ac:dyDescent="0.2">
      <c r="A1894" s="63">
        <v>43</v>
      </c>
      <c r="B1894" s="284">
        <v>30101</v>
      </c>
      <c r="C1894" s="65"/>
      <c r="D1894" s="66" t="s">
        <v>211</v>
      </c>
      <c r="E1894" s="111">
        <v>0</v>
      </c>
      <c r="G1894" s="75"/>
      <c r="H1894" s="21"/>
      <c r="I1894" s="21"/>
      <c r="J1894" s="21"/>
      <c r="K1894" s="21"/>
    </row>
    <row r="1895" spans="1:11" s="130" customFormat="1" ht="12" hidden="1" customHeight="1" x14ac:dyDescent="0.2">
      <c r="A1895" s="63">
        <v>43</v>
      </c>
      <c r="B1895" s="284">
        <v>30102</v>
      </c>
      <c r="C1895" s="65"/>
      <c r="D1895" s="66" t="s">
        <v>212</v>
      </c>
      <c r="E1895" s="111">
        <v>0</v>
      </c>
      <c r="G1895" s="75"/>
      <c r="H1895" s="21"/>
      <c r="I1895" s="21"/>
      <c r="J1895" s="21"/>
      <c r="K1895" s="21"/>
    </row>
    <row r="1896" spans="1:11" s="130" customFormat="1" ht="12" hidden="1" customHeight="1" x14ac:dyDescent="0.2">
      <c r="A1896" s="63">
        <v>43</v>
      </c>
      <c r="B1896" s="284">
        <v>30103</v>
      </c>
      <c r="C1896" s="65"/>
      <c r="D1896" s="66" t="s">
        <v>224</v>
      </c>
      <c r="E1896" s="111">
        <v>0</v>
      </c>
      <c r="G1896" s="75"/>
      <c r="H1896" s="21"/>
      <c r="I1896" s="21"/>
      <c r="J1896" s="21"/>
      <c r="K1896" s="21"/>
    </row>
    <row r="1897" spans="1:11" s="130" customFormat="1" ht="12" hidden="1" customHeight="1" x14ac:dyDescent="0.2">
      <c r="A1897" s="63">
        <v>43</v>
      </c>
      <c r="B1897" s="284">
        <v>30104</v>
      </c>
      <c r="C1897" s="65"/>
      <c r="D1897" s="66" t="s">
        <v>225</v>
      </c>
      <c r="E1897" s="111">
        <v>0</v>
      </c>
      <c r="G1897" s="75"/>
      <c r="H1897" s="21"/>
      <c r="I1897" s="21"/>
      <c r="J1897" s="21"/>
      <c r="K1897" s="21"/>
    </row>
    <row r="1898" spans="1:11" s="130" customFormat="1" ht="12" hidden="1" customHeight="1" x14ac:dyDescent="0.2">
      <c r="A1898" s="63">
        <v>44</v>
      </c>
      <c r="B1898" s="284">
        <v>30101</v>
      </c>
      <c r="C1898" s="65"/>
      <c r="D1898" s="66" t="s">
        <v>211</v>
      </c>
      <c r="E1898" s="111">
        <v>0</v>
      </c>
      <c r="G1898" s="75"/>
      <c r="H1898" s="21"/>
      <c r="I1898" s="21"/>
      <c r="J1898" s="21"/>
      <c r="K1898" s="21"/>
    </row>
    <row r="1899" spans="1:11" s="130" customFormat="1" ht="12" hidden="1" customHeight="1" x14ac:dyDescent="0.2">
      <c r="A1899" s="63">
        <v>44</v>
      </c>
      <c r="B1899" s="284">
        <v>30102</v>
      </c>
      <c r="C1899" s="65"/>
      <c r="D1899" s="66" t="s">
        <v>212</v>
      </c>
      <c r="E1899" s="111">
        <v>0</v>
      </c>
      <c r="G1899" s="75"/>
      <c r="H1899" s="21"/>
      <c r="I1899" s="21"/>
      <c r="J1899" s="21"/>
      <c r="K1899" s="21"/>
    </row>
    <row r="1900" spans="1:11" s="130" customFormat="1" ht="12" hidden="1" customHeight="1" x14ac:dyDescent="0.2">
      <c r="A1900" s="63">
        <v>44</v>
      </c>
      <c r="B1900" s="284">
        <v>30103</v>
      </c>
      <c r="C1900" s="65"/>
      <c r="D1900" s="66" t="s">
        <v>224</v>
      </c>
      <c r="E1900" s="111">
        <v>0</v>
      </c>
      <c r="G1900" s="75"/>
      <c r="H1900" s="21"/>
      <c r="I1900" s="21"/>
      <c r="J1900" s="21"/>
      <c r="K1900" s="21"/>
    </row>
    <row r="1901" spans="1:11" s="130" customFormat="1" ht="12" hidden="1" customHeight="1" x14ac:dyDescent="0.2">
      <c r="A1901" s="63">
        <v>44</v>
      </c>
      <c r="B1901" s="284">
        <v>30104</v>
      </c>
      <c r="C1901" s="65"/>
      <c r="D1901" s="66" t="s">
        <v>225</v>
      </c>
      <c r="E1901" s="111">
        <v>0</v>
      </c>
      <c r="G1901" s="75"/>
      <c r="H1901" s="21"/>
      <c r="I1901" s="21"/>
      <c r="J1901" s="21"/>
      <c r="K1901" s="21"/>
    </row>
    <row r="1902" spans="1:11" s="130" customFormat="1" ht="12" hidden="1" customHeight="1" x14ac:dyDescent="0.2">
      <c r="A1902" s="63">
        <v>45</v>
      </c>
      <c r="B1902" s="284">
        <v>30101</v>
      </c>
      <c r="C1902" s="65"/>
      <c r="D1902" s="66" t="s">
        <v>211</v>
      </c>
      <c r="E1902" s="111">
        <v>0</v>
      </c>
      <c r="G1902" s="75"/>
      <c r="H1902" s="21"/>
      <c r="I1902" s="21"/>
      <c r="J1902" s="21"/>
      <c r="K1902" s="21"/>
    </row>
    <row r="1903" spans="1:11" s="130" customFormat="1" ht="12" hidden="1" customHeight="1" x14ac:dyDescent="0.2">
      <c r="A1903" s="63">
        <v>45</v>
      </c>
      <c r="B1903" s="284">
        <v>30102</v>
      </c>
      <c r="C1903" s="65"/>
      <c r="D1903" s="66" t="s">
        <v>212</v>
      </c>
      <c r="E1903" s="111">
        <v>0</v>
      </c>
      <c r="G1903" s="75"/>
      <c r="H1903" s="21"/>
      <c r="I1903" s="21"/>
      <c r="J1903" s="21"/>
      <c r="K1903" s="21"/>
    </row>
    <row r="1904" spans="1:11" s="130" customFormat="1" ht="12" hidden="1" customHeight="1" x14ac:dyDescent="0.2">
      <c r="A1904" s="63">
        <v>45</v>
      </c>
      <c r="B1904" s="284">
        <v>30103</v>
      </c>
      <c r="C1904" s="65"/>
      <c r="D1904" s="66" t="s">
        <v>224</v>
      </c>
      <c r="E1904" s="111">
        <v>0</v>
      </c>
      <c r="G1904" s="75"/>
      <c r="H1904" s="21"/>
      <c r="I1904" s="21"/>
      <c r="J1904" s="21"/>
      <c r="K1904" s="21"/>
    </row>
    <row r="1905" spans="1:11" s="130" customFormat="1" ht="12" hidden="1" customHeight="1" x14ac:dyDescent="0.2">
      <c r="A1905" s="63">
        <v>45</v>
      </c>
      <c r="B1905" s="284">
        <v>30104</v>
      </c>
      <c r="C1905" s="65"/>
      <c r="D1905" s="66" t="s">
        <v>225</v>
      </c>
      <c r="E1905" s="111">
        <v>0</v>
      </c>
      <c r="G1905" s="75"/>
      <c r="H1905" s="21"/>
      <c r="I1905" s="21"/>
      <c r="J1905" s="21"/>
      <c r="K1905" s="21"/>
    </row>
    <row r="1906" spans="1:11" s="130" customFormat="1" ht="12" hidden="1" customHeight="1" x14ac:dyDescent="0.2">
      <c r="A1906" s="63">
        <v>46</v>
      </c>
      <c r="B1906" s="284">
        <v>30101</v>
      </c>
      <c r="C1906" s="65"/>
      <c r="D1906" s="66" t="s">
        <v>211</v>
      </c>
      <c r="E1906" s="111">
        <v>0</v>
      </c>
      <c r="G1906" s="75"/>
      <c r="H1906" s="21"/>
      <c r="I1906" s="21"/>
      <c r="J1906" s="21"/>
      <c r="K1906" s="21"/>
    </row>
    <row r="1907" spans="1:11" s="130" customFormat="1" ht="12" hidden="1" customHeight="1" x14ac:dyDescent="0.2">
      <c r="A1907" s="63">
        <v>46</v>
      </c>
      <c r="B1907" s="284">
        <v>30102</v>
      </c>
      <c r="C1907" s="65"/>
      <c r="D1907" s="66" t="s">
        <v>212</v>
      </c>
      <c r="E1907" s="111">
        <v>0</v>
      </c>
      <c r="G1907" s="75"/>
      <c r="H1907" s="21"/>
      <c r="I1907" s="21"/>
      <c r="J1907" s="21"/>
      <c r="K1907" s="21"/>
    </row>
    <row r="1908" spans="1:11" s="130" customFormat="1" ht="12" hidden="1" customHeight="1" x14ac:dyDescent="0.2">
      <c r="A1908" s="63">
        <v>46</v>
      </c>
      <c r="B1908" s="284">
        <v>30103</v>
      </c>
      <c r="C1908" s="65"/>
      <c r="D1908" s="66" t="s">
        <v>224</v>
      </c>
      <c r="E1908" s="111">
        <v>0</v>
      </c>
      <c r="G1908" s="75"/>
      <c r="H1908" s="21"/>
      <c r="I1908" s="21"/>
      <c r="J1908" s="21"/>
      <c r="K1908" s="21"/>
    </row>
    <row r="1909" spans="1:11" s="130" customFormat="1" ht="12" hidden="1" customHeight="1" x14ac:dyDescent="0.2">
      <c r="A1909" s="63">
        <v>46</v>
      </c>
      <c r="B1909" s="284">
        <v>30104</v>
      </c>
      <c r="C1909" s="65"/>
      <c r="D1909" s="66" t="s">
        <v>225</v>
      </c>
      <c r="E1909" s="111">
        <v>0</v>
      </c>
      <c r="G1909" s="75"/>
      <c r="H1909" s="21"/>
      <c r="I1909" s="21"/>
      <c r="J1909" s="21"/>
      <c r="K1909" s="21"/>
    </row>
    <row r="1910" spans="1:11" s="130" customFormat="1" ht="12" hidden="1" customHeight="1" x14ac:dyDescent="0.2">
      <c r="A1910" s="63">
        <v>31</v>
      </c>
      <c r="B1910" s="284">
        <v>30101</v>
      </c>
      <c r="C1910" s="65"/>
      <c r="D1910" s="66" t="s">
        <v>211</v>
      </c>
      <c r="E1910" s="111">
        <v>0</v>
      </c>
      <c r="G1910" s="75"/>
      <c r="H1910" s="21"/>
      <c r="I1910" s="21"/>
      <c r="J1910" s="21"/>
      <c r="K1910" s="21"/>
    </row>
    <row r="1911" spans="1:11" s="130" customFormat="1" ht="12" hidden="1" customHeight="1" x14ac:dyDescent="0.2">
      <c r="A1911" s="63">
        <v>31</v>
      </c>
      <c r="B1911" s="284">
        <v>30102</v>
      </c>
      <c r="C1911" s="65"/>
      <c r="D1911" s="66" t="s">
        <v>212</v>
      </c>
      <c r="E1911" s="111">
        <v>0</v>
      </c>
      <c r="G1911" s="75"/>
      <c r="H1911" s="21"/>
      <c r="I1911" s="21"/>
      <c r="J1911" s="21"/>
      <c r="K1911" s="21"/>
    </row>
    <row r="1912" spans="1:11" s="130" customFormat="1" ht="12" hidden="1" customHeight="1" x14ac:dyDescent="0.2">
      <c r="A1912" s="63">
        <v>31</v>
      </c>
      <c r="B1912" s="284">
        <v>30103</v>
      </c>
      <c r="C1912" s="65"/>
      <c r="D1912" s="66" t="s">
        <v>224</v>
      </c>
      <c r="E1912" s="111">
        <v>0</v>
      </c>
      <c r="G1912" s="75"/>
      <c r="H1912" s="21"/>
      <c r="I1912" s="21"/>
      <c r="J1912" s="21"/>
      <c r="K1912" s="21"/>
    </row>
    <row r="1913" spans="1:11" s="130" customFormat="1" ht="12" hidden="1" customHeight="1" x14ac:dyDescent="0.2">
      <c r="A1913" s="63">
        <v>31</v>
      </c>
      <c r="B1913" s="284">
        <v>30104</v>
      </c>
      <c r="C1913" s="65"/>
      <c r="D1913" s="66" t="s">
        <v>225</v>
      </c>
      <c r="E1913" s="111">
        <v>0</v>
      </c>
      <c r="G1913" s="75"/>
      <c r="H1913" s="21"/>
      <c r="I1913" s="21"/>
      <c r="J1913" s="21"/>
      <c r="K1913" s="21"/>
    </row>
    <row r="1914" spans="1:11" s="130" customFormat="1" ht="12" hidden="1" customHeight="1" x14ac:dyDescent="0.2">
      <c r="A1914" s="63">
        <v>36</v>
      </c>
      <c r="B1914" s="284">
        <v>30101</v>
      </c>
      <c r="C1914" s="65"/>
      <c r="D1914" s="66" t="s">
        <v>211</v>
      </c>
      <c r="E1914" s="111">
        <v>0</v>
      </c>
      <c r="G1914" s="75"/>
      <c r="H1914" s="21"/>
      <c r="I1914" s="21"/>
      <c r="J1914" s="21"/>
      <c r="K1914" s="21"/>
    </row>
    <row r="1915" spans="1:11" s="130" customFormat="1" ht="12" hidden="1" customHeight="1" x14ac:dyDescent="0.2">
      <c r="A1915" s="63">
        <v>36</v>
      </c>
      <c r="B1915" s="284">
        <v>30102</v>
      </c>
      <c r="C1915" s="65"/>
      <c r="D1915" s="66" t="s">
        <v>212</v>
      </c>
      <c r="E1915" s="111">
        <v>0</v>
      </c>
      <c r="G1915" s="75"/>
      <c r="H1915" s="21"/>
      <c r="I1915" s="21"/>
      <c r="J1915" s="21"/>
      <c r="K1915" s="21"/>
    </row>
    <row r="1916" spans="1:11" s="130" customFormat="1" ht="12" hidden="1" customHeight="1" x14ac:dyDescent="0.2">
      <c r="A1916" s="63">
        <v>36</v>
      </c>
      <c r="B1916" s="284">
        <v>30103</v>
      </c>
      <c r="C1916" s="65"/>
      <c r="D1916" s="66" t="s">
        <v>224</v>
      </c>
      <c r="E1916" s="111">
        <v>0</v>
      </c>
      <c r="G1916" s="75"/>
      <c r="H1916" s="21"/>
      <c r="I1916" s="21"/>
      <c r="J1916" s="21"/>
      <c r="K1916" s="21"/>
    </row>
    <row r="1917" spans="1:11" s="130" customFormat="1" ht="12" hidden="1" customHeight="1" x14ac:dyDescent="0.2">
      <c r="A1917" s="63">
        <v>36</v>
      </c>
      <c r="B1917" s="284">
        <v>30104</v>
      </c>
      <c r="C1917" s="65"/>
      <c r="D1917" s="66" t="s">
        <v>225</v>
      </c>
      <c r="E1917" s="111">
        <v>0</v>
      </c>
      <c r="G1917" s="75"/>
      <c r="H1917" s="21"/>
      <c r="I1917" s="21"/>
      <c r="J1917" s="21"/>
      <c r="K1917" s="21"/>
    </row>
    <row r="1918" spans="1:11" s="130" customFormat="1" ht="12" hidden="1" customHeight="1" x14ac:dyDescent="0.2">
      <c r="A1918" s="63">
        <v>42</v>
      </c>
      <c r="B1918" s="284">
        <v>30101</v>
      </c>
      <c r="C1918" s="65"/>
      <c r="D1918" s="66" t="s">
        <v>211</v>
      </c>
      <c r="E1918" s="111">
        <v>0</v>
      </c>
      <c r="G1918" s="75"/>
      <c r="H1918" s="21"/>
      <c r="I1918" s="21"/>
      <c r="J1918" s="21"/>
      <c r="K1918" s="21"/>
    </row>
    <row r="1919" spans="1:11" s="130" customFormat="1" ht="12" hidden="1" customHeight="1" x14ac:dyDescent="0.2">
      <c r="A1919" s="63">
        <v>42</v>
      </c>
      <c r="B1919" s="284">
        <v>30102</v>
      </c>
      <c r="C1919" s="65"/>
      <c r="D1919" s="66" t="s">
        <v>212</v>
      </c>
      <c r="E1919" s="111">
        <v>0</v>
      </c>
      <c r="G1919" s="75"/>
      <c r="H1919" s="21"/>
      <c r="I1919" s="21"/>
      <c r="J1919" s="21"/>
      <c r="K1919" s="21"/>
    </row>
    <row r="1920" spans="1:11" s="130" customFormat="1" ht="12" hidden="1" customHeight="1" x14ac:dyDescent="0.2">
      <c r="A1920" s="63">
        <v>42</v>
      </c>
      <c r="B1920" s="284">
        <v>30103</v>
      </c>
      <c r="C1920" s="65"/>
      <c r="D1920" s="66" t="s">
        <v>224</v>
      </c>
      <c r="E1920" s="111">
        <v>0</v>
      </c>
      <c r="G1920" s="75"/>
      <c r="H1920" s="21"/>
      <c r="I1920" s="21"/>
      <c r="J1920" s="21"/>
      <c r="K1920" s="21"/>
    </row>
    <row r="1921" spans="1:11" s="130" customFormat="1" ht="12" hidden="1" customHeight="1" x14ac:dyDescent="0.2">
      <c r="A1921" s="63">
        <v>42</v>
      </c>
      <c r="B1921" s="284">
        <v>30104</v>
      </c>
      <c r="C1921" s="65"/>
      <c r="D1921" s="66" t="s">
        <v>225</v>
      </c>
      <c r="E1921" s="111">
        <v>0</v>
      </c>
      <c r="G1921" s="75"/>
      <c r="H1921" s="21"/>
      <c r="I1921" s="21"/>
      <c r="J1921" s="21"/>
      <c r="K1921" s="21"/>
    </row>
    <row r="1922" spans="1:11" s="130" customFormat="1" ht="12" hidden="1" customHeight="1" x14ac:dyDescent="0.2">
      <c r="A1922" s="63"/>
      <c r="B1922" s="284" t="s">
        <v>106</v>
      </c>
      <c r="C1922" s="65"/>
      <c r="D1922" s="66"/>
      <c r="E1922" s="112"/>
      <c r="G1922" s="75"/>
      <c r="H1922" s="21"/>
      <c r="I1922" s="21"/>
      <c r="J1922" s="21"/>
      <c r="K1922" s="21"/>
    </row>
    <row r="1923" spans="1:11" s="130" customFormat="1" ht="12" hidden="1" customHeight="1" x14ac:dyDescent="0.2">
      <c r="A1923" s="565" t="s">
        <v>254</v>
      </c>
      <c r="B1923" s="567"/>
      <c r="C1923" s="60"/>
      <c r="D1923" s="61" t="s">
        <v>213</v>
      </c>
      <c r="E1923" s="110">
        <f>SUM(E1924:E1963)</f>
        <v>0</v>
      </c>
      <c r="G1923" s="75"/>
      <c r="H1923" s="21"/>
      <c r="I1923" s="21"/>
      <c r="J1923" s="21"/>
      <c r="K1923" s="21"/>
    </row>
    <row r="1924" spans="1:11" s="130" customFormat="1" ht="12" hidden="1" customHeight="1" x14ac:dyDescent="0.2">
      <c r="A1924" s="63">
        <v>17</v>
      </c>
      <c r="B1924" s="284">
        <v>30201</v>
      </c>
      <c r="C1924" s="65"/>
      <c r="D1924" s="39" t="s">
        <v>214</v>
      </c>
      <c r="E1924" s="113">
        <v>0</v>
      </c>
      <c r="G1924" s="75"/>
      <c r="H1924" s="21"/>
      <c r="I1924" s="21"/>
      <c r="J1924" s="21"/>
      <c r="K1924" s="21"/>
    </row>
    <row r="1925" spans="1:11" s="130" customFormat="1" ht="12" hidden="1" customHeight="1" x14ac:dyDescent="0.2">
      <c r="A1925" s="63">
        <v>17</v>
      </c>
      <c r="B1925" s="284">
        <v>30202</v>
      </c>
      <c r="C1925" s="65"/>
      <c r="D1925" s="39" t="s">
        <v>215</v>
      </c>
      <c r="E1925" s="113">
        <v>0</v>
      </c>
      <c r="G1925" s="75"/>
      <c r="H1925" s="21"/>
      <c r="I1925" s="21"/>
      <c r="J1925" s="21"/>
      <c r="K1925" s="21"/>
    </row>
    <row r="1926" spans="1:11" s="130" customFormat="1" ht="12" hidden="1" customHeight="1" x14ac:dyDescent="0.2">
      <c r="A1926" s="63">
        <v>17</v>
      </c>
      <c r="B1926" s="284">
        <v>30203</v>
      </c>
      <c r="C1926" s="65"/>
      <c r="D1926" s="39" t="s">
        <v>133</v>
      </c>
      <c r="E1926" s="113">
        <v>0</v>
      </c>
      <c r="G1926" s="75"/>
      <c r="H1926" s="21"/>
      <c r="I1926" s="21"/>
      <c r="J1926" s="21"/>
      <c r="K1926" s="21"/>
    </row>
    <row r="1927" spans="1:11" s="130" customFormat="1" ht="12" hidden="1" customHeight="1" x14ac:dyDescent="0.2">
      <c r="A1927" s="63">
        <v>17</v>
      </c>
      <c r="B1927" s="284">
        <v>30204</v>
      </c>
      <c r="C1927" s="65"/>
      <c r="D1927" s="39" t="s">
        <v>134</v>
      </c>
      <c r="E1927" s="113">
        <v>0</v>
      </c>
      <c r="G1927" s="75"/>
      <c r="H1927" s="21"/>
      <c r="I1927" s="21"/>
      <c r="J1927" s="21"/>
      <c r="K1927" s="21"/>
    </row>
    <row r="1928" spans="1:11" s="130" customFormat="1" ht="12" hidden="1" customHeight="1" x14ac:dyDescent="0.2">
      <c r="A1928" s="63">
        <v>17</v>
      </c>
      <c r="B1928" s="284">
        <v>30205</v>
      </c>
      <c r="C1928" s="65"/>
      <c r="D1928" s="39" t="s">
        <v>135</v>
      </c>
      <c r="E1928" s="113">
        <v>0</v>
      </c>
      <c r="G1928" s="75"/>
      <c r="H1928" s="21"/>
      <c r="I1928" s="21"/>
      <c r="J1928" s="21"/>
      <c r="K1928" s="21"/>
    </row>
    <row r="1929" spans="1:11" s="130" customFormat="1" ht="12" hidden="1" customHeight="1" x14ac:dyDescent="0.2">
      <c r="A1929" s="63">
        <v>17</v>
      </c>
      <c r="B1929" s="284">
        <v>30206</v>
      </c>
      <c r="C1929" s="65"/>
      <c r="D1929" s="39" t="s">
        <v>136</v>
      </c>
      <c r="E1929" s="113">
        <v>0</v>
      </c>
      <c r="G1929" s="75"/>
      <c r="H1929" s="21"/>
      <c r="I1929" s="21"/>
      <c r="J1929" s="21"/>
      <c r="K1929" s="21"/>
    </row>
    <row r="1930" spans="1:11" s="130" customFormat="1" ht="12" hidden="1" customHeight="1" x14ac:dyDescent="0.2">
      <c r="A1930" s="63">
        <v>17</v>
      </c>
      <c r="B1930" s="284">
        <v>30207</v>
      </c>
      <c r="C1930" s="65"/>
      <c r="D1930" s="39" t="s">
        <v>137</v>
      </c>
      <c r="E1930" s="113">
        <v>0</v>
      </c>
      <c r="G1930" s="75"/>
      <c r="H1930" s="21"/>
      <c r="I1930" s="21"/>
      <c r="J1930" s="21"/>
      <c r="K1930" s="21"/>
    </row>
    <row r="1931" spans="1:11" s="130" customFormat="1" ht="12" hidden="1" customHeight="1" x14ac:dyDescent="0.2">
      <c r="A1931" s="63">
        <v>17</v>
      </c>
      <c r="B1931" s="284">
        <v>30208</v>
      </c>
      <c r="C1931" s="65"/>
      <c r="D1931" s="39" t="s">
        <v>226</v>
      </c>
      <c r="E1931" s="113">
        <v>0</v>
      </c>
      <c r="G1931" s="75"/>
      <c r="H1931" s="21"/>
      <c r="I1931" s="21"/>
      <c r="J1931" s="21"/>
      <c r="K1931" s="21"/>
    </row>
    <row r="1932" spans="1:11" s="130" customFormat="1" ht="12" hidden="1" customHeight="1" x14ac:dyDescent="0.2">
      <c r="A1932" s="63">
        <v>18</v>
      </c>
      <c r="B1932" s="284">
        <v>30201</v>
      </c>
      <c r="C1932" s="65"/>
      <c r="D1932" s="39" t="s">
        <v>214</v>
      </c>
      <c r="E1932" s="113">
        <v>0</v>
      </c>
      <c r="G1932" s="75"/>
      <c r="H1932" s="21"/>
      <c r="I1932" s="21"/>
      <c r="J1932" s="21"/>
      <c r="K1932" s="21"/>
    </row>
    <row r="1933" spans="1:11" s="130" customFormat="1" ht="12" hidden="1" customHeight="1" x14ac:dyDescent="0.2">
      <c r="A1933" s="63">
        <v>18</v>
      </c>
      <c r="B1933" s="284">
        <v>30202</v>
      </c>
      <c r="C1933" s="65"/>
      <c r="D1933" s="39" t="s">
        <v>215</v>
      </c>
      <c r="E1933" s="113">
        <v>0</v>
      </c>
      <c r="G1933" s="75"/>
      <c r="H1933" s="21"/>
      <c r="I1933" s="21"/>
      <c r="J1933" s="21"/>
      <c r="K1933" s="21"/>
    </row>
    <row r="1934" spans="1:11" s="130" customFormat="1" ht="12" hidden="1" customHeight="1" x14ac:dyDescent="0.2">
      <c r="A1934" s="63">
        <v>18</v>
      </c>
      <c r="B1934" s="284">
        <v>30203</v>
      </c>
      <c r="C1934" s="65"/>
      <c r="D1934" s="39" t="s">
        <v>133</v>
      </c>
      <c r="E1934" s="113">
        <v>0</v>
      </c>
      <c r="G1934" s="75"/>
      <c r="H1934" s="21"/>
      <c r="I1934" s="21"/>
      <c r="J1934" s="21"/>
      <c r="K1934" s="21"/>
    </row>
    <row r="1935" spans="1:11" s="130" customFormat="1" ht="12" hidden="1" customHeight="1" x14ac:dyDescent="0.2">
      <c r="A1935" s="63">
        <v>18</v>
      </c>
      <c r="B1935" s="284">
        <v>30204</v>
      </c>
      <c r="C1935" s="65"/>
      <c r="D1935" s="39" t="s">
        <v>134</v>
      </c>
      <c r="E1935" s="113">
        <v>0</v>
      </c>
      <c r="G1935" s="75"/>
      <c r="H1935" s="21"/>
      <c r="I1935" s="21"/>
      <c r="J1935" s="21"/>
      <c r="K1935" s="21"/>
    </row>
    <row r="1936" spans="1:11" s="130" customFormat="1" ht="12" hidden="1" customHeight="1" x14ac:dyDescent="0.2">
      <c r="A1936" s="63">
        <v>18</v>
      </c>
      <c r="B1936" s="284">
        <v>30205</v>
      </c>
      <c r="C1936" s="65"/>
      <c r="D1936" s="39" t="s">
        <v>135</v>
      </c>
      <c r="E1936" s="113">
        <v>0</v>
      </c>
      <c r="G1936" s="75"/>
      <c r="H1936" s="21"/>
      <c r="I1936" s="21"/>
      <c r="J1936" s="21"/>
      <c r="K1936" s="21"/>
    </row>
    <row r="1937" spans="1:11" s="130" customFormat="1" ht="12" hidden="1" customHeight="1" x14ac:dyDescent="0.2">
      <c r="A1937" s="63">
        <v>18</v>
      </c>
      <c r="B1937" s="284">
        <v>30206</v>
      </c>
      <c r="C1937" s="65"/>
      <c r="D1937" s="39" t="s">
        <v>136</v>
      </c>
      <c r="E1937" s="113">
        <v>0</v>
      </c>
      <c r="G1937" s="75"/>
      <c r="H1937" s="21"/>
      <c r="I1937" s="21"/>
      <c r="J1937" s="21"/>
      <c r="K1937" s="21"/>
    </row>
    <row r="1938" spans="1:11" s="130" customFormat="1" ht="12" hidden="1" customHeight="1" x14ac:dyDescent="0.2">
      <c r="A1938" s="63">
        <v>18</v>
      </c>
      <c r="B1938" s="284">
        <v>30207</v>
      </c>
      <c r="C1938" s="65"/>
      <c r="D1938" s="39" t="s">
        <v>137</v>
      </c>
      <c r="E1938" s="113">
        <v>0</v>
      </c>
      <c r="G1938" s="75"/>
      <c r="H1938" s="21"/>
      <c r="I1938" s="21"/>
      <c r="J1938" s="21"/>
      <c r="K1938" s="21"/>
    </row>
    <row r="1939" spans="1:11" s="130" customFormat="1" ht="12" hidden="1" customHeight="1" x14ac:dyDescent="0.2">
      <c r="A1939" s="63">
        <v>18</v>
      </c>
      <c r="B1939" s="284">
        <v>30208</v>
      </c>
      <c r="C1939" s="65"/>
      <c r="D1939" s="39" t="s">
        <v>226</v>
      </c>
      <c r="E1939" s="113">
        <v>0</v>
      </c>
      <c r="G1939" s="75"/>
      <c r="H1939" s="21"/>
      <c r="I1939" s="21"/>
      <c r="J1939" s="21"/>
      <c r="K1939" s="21"/>
    </row>
    <row r="1940" spans="1:11" s="130" customFormat="1" ht="12" hidden="1" customHeight="1" x14ac:dyDescent="0.2">
      <c r="A1940" s="63">
        <v>19</v>
      </c>
      <c r="B1940" s="284">
        <v>30201</v>
      </c>
      <c r="C1940" s="65"/>
      <c r="D1940" s="39" t="s">
        <v>214</v>
      </c>
      <c r="E1940" s="113">
        <v>0</v>
      </c>
      <c r="G1940" s="75"/>
      <c r="H1940" s="21"/>
      <c r="I1940" s="21"/>
      <c r="J1940" s="21"/>
      <c r="K1940" s="21"/>
    </row>
    <row r="1941" spans="1:11" s="130" customFormat="1" ht="12" hidden="1" customHeight="1" x14ac:dyDescent="0.2">
      <c r="A1941" s="63">
        <v>19</v>
      </c>
      <c r="B1941" s="284">
        <v>30202</v>
      </c>
      <c r="C1941" s="65"/>
      <c r="D1941" s="39" t="s">
        <v>215</v>
      </c>
      <c r="E1941" s="113">
        <v>0</v>
      </c>
      <c r="G1941" s="75"/>
      <c r="H1941" s="21"/>
      <c r="I1941" s="21"/>
      <c r="J1941" s="21"/>
      <c r="K1941" s="21"/>
    </row>
    <row r="1942" spans="1:11" s="130" customFormat="1" ht="12" hidden="1" customHeight="1" x14ac:dyDescent="0.2">
      <c r="A1942" s="63">
        <v>19</v>
      </c>
      <c r="B1942" s="284">
        <v>30203</v>
      </c>
      <c r="C1942" s="65"/>
      <c r="D1942" s="39" t="s">
        <v>133</v>
      </c>
      <c r="E1942" s="113">
        <v>0</v>
      </c>
      <c r="G1942" s="75"/>
      <c r="H1942" s="21"/>
      <c r="I1942" s="21"/>
      <c r="J1942" s="21"/>
      <c r="K1942" s="21"/>
    </row>
    <row r="1943" spans="1:11" s="130" customFormat="1" ht="12" hidden="1" customHeight="1" x14ac:dyDescent="0.2">
      <c r="A1943" s="63">
        <v>19</v>
      </c>
      <c r="B1943" s="284">
        <v>30204</v>
      </c>
      <c r="C1943" s="65"/>
      <c r="D1943" s="39" t="s">
        <v>134</v>
      </c>
      <c r="E1943" s="113">
        <v>0</v>
      </c>
      <c r="G1943" s="75"/>
      <c r="H1943" s="21"/>
      <c r="I1943" s="21"/>
      <c r="J1943" s="21"/>
      <c r="K1943" s="21"/>
    </row>
    <row r="1944" spans="1:11" s="130" customFormat="1" ht="12" hidden="1" customHeight="1" x14ac:dyDescent="0.2">
      <c r="A1944" s="63">
        <v>19</v>
      </c>
      <c r="B1944" s="284">
        <v>30205</v>
      </c>
      <c r="C1944" s="65"/>
      <c r="D1944" s="39" t="s">
        <v>135</v>
      </c>
      <c r="E1944" s="113">
        <v>0</v>
      </c>
      <c r="G1944" s="75"/>
      <c r="H1944" s="21"/>
      <c r="I1944" s="21"/>
      <c r="J1944" s="21"/>
      <c r="K1944" s="21"/>
    </row>
    <row r="1945" spans="1:11" s="130" customFormat="1" ht="12" hidden="1" customHeight="1" x14ac:dyDescent="0.2">
      <c r="A1945" s="63">
        <v>19</v>
      </c>
      <c r="B1945" s="284">
        <v>30206</v>
      </c>
      <c r="C1945" s="65"/>
      <c r="D1945" s="39" t="s">
        <v>136</v>
      </c>
      <c r="E1945" s="113">
        <v>0</v>
      </c>
      <c r="G1945" s="75"/>
      <c r="H1945" s="21"/>
      <c r="I1945" s="21"/>
      <c r="J1945" s="21"/>
      <c r="K1945" s="21"/>
    </row>
    <row r="1946" spans="1:11" s="130" customFormat="1" ht="12" hidden="1" customHeight="1" x14ac:dyDescent="0.2">
      <c r="A1946" s="63">
        <v>19</v>
      </c>
      <c r="B1946" s="284">
        <v>30207</v>
      </c>
      <c r="C1946" s="65"/>
      <c r="D1946" s="39" t="s">
        <v>137</v>
      </c>
      <c r="E1946" s="113">
        <v>0</v>
      </c>
      <c r="G1946" s="75"/>
      <c r="H1946" s="21"/>
      <c r="I1946" s="21"/>
      <c r="J1946" s="21"/>
      <c r="K1946" s="21"/>
    </row>
    <row r="1947" spans="1:11" s="130" customFormat="1" ht="12" hidden="1" customHeight="1" x14ac:dyDescent="0.2">
      <c r="A1947" s="63">
        <v>19</v>
      </c>
      <c r="B1947" s="284">
        <v>30208</v>
      </c>
      <c r="C1947" s="65"/>
      <c r="D1947" s="39" t="s">
        <v>226</v>
      </c>
      <c r="E1947" s="113">
        <v>0</v>
      </c>
      <c r="G1947" s="75"/>
      <c r="H1947" s="21"/>
      <c r="I1947" s="21"/>
      <c r="J1947" s="21"/>
      <c r="K1947" s="21"/>
    </row>
    <row r="1948" spans="1:11" s="130" customFormat="1" ht="12" hidden="1" customHeight="1" x14ac:dyDescent="0.2">
      <c r="A1948" s="63">
        <v>20</v>
      </c>
      <c r="B1948" s="284">
        <v>30201</v>
      </c>
      <c r="C1948" s="65"/>
      <c r="D1948" s="39" t="s">
        <v>214</v>
      </c>
      <c r="E1948" s="113">
        <v>0</v>
      </c>
      <c r="G1948" s="75"/>
      <c r="H1948" s="21"/>
      <c r="I1948" s="21"/>
      <c r="J1948" s="21"/>
      <c r="K1948" s="21"/>
    </row>
    <row r="1949" spans="1:11" s="130" customFormat="1" ht="12" hidden="1" customHeight="1" x14ac:dyDescent="0.2">
      <c r="A1949" s="63">
        <v>20</v>
      </c>
      <c r="B1949" s="284">
        <v>30202</v>
      </c>
      <c r="C1949" s="65"/>
      <c r="D1949" s="39" t="s">
        <v>215</v>
      </c>
      <c r="E1949" s="113">
        <v>0</v>
      </c>
      <c r="G1949" s="75"/>
      <c r="H1949" s="21"/>
      <c r="I1949" s="21"/>
      <c r="J1949" s="21"/>
      <c r="K1949" s="21"/>
    </row>
    <row r="1950" spans="1:11" s="130" customFormat="1" ht="12" hidden="1" customHeight="1" x14ac:dyDescent="0.2">
      <c r="A1950" s="63">
        <v>20</v>
      </c>
      <c r="B1950" s="284">
        <v>30203</v>
      </c>
      <c r="C1950" s="65"/>
      <c r="D1950" s="39" t="s">
        <v>133</v>
      </c>
      <c r="E1950" s="113">
        <v>0</v>
      </c>
      <c r="G1950" s="75"/>
      <c r="H1950" s="21"/>
      <c r="I1950" s="21"/>
      <c r="J1950" s="21"/>
      <c r="K1950" s="21"/>
    </row>
    <row r="1951" spans="1:11" s="130" customFormat="1" ht="12" hidden="1" customHeight="1" x14ac:dyDescent="0.2">
      <c r="A1951" s="63">
        <v>20</v>
      </c>
      <c r="B1951" s="284">
        <v>30204</v>
      </c>
      <c r="C1951" s="65"/>
      <c r="D1951" s="39" t="s">
        <v>134</v>
      </c>
      <c r="E1951" s="113">
        <v>0</v>
      </c>
      <c r="G1951" s="75"/>
      <c r="H1951" s="21"/>
      <c r="I1951" s="21"/>
      <c r="J1951" s="21"/>
      <c r="K1951" s="21"/>
    </row>
    <row r="1952" spans="1:11" s="130" customFormat="1" ht="12" hidden="1" customHeight="1" x14ac:dyDescent="0.2">
      <c r="A1952" s="63">
        <v>20</v>
      </c>
      <c r="B1952" s="284">
        <v>30205</v>
      </c>
      <c r="C1952" s="65"/>
      <c r="D1952" s="39" t="s">
        <v>135</v>
      </c>
      <c r="E1952" s="113">
        <v>0</v>
      </c>
      <c r="G1952" s="75"/>
      <c r="H1952" s="21"/>
      <c r="I1952" s="21"/>
      <c r="J1952" s="21"/>
      <c r="K1952" s="21"/>
    </row>
    <row r="1953" spans="1:7" ht="12" hidden="1" customHeight="1" x14ac:dyDescent="0.2">
      <c r="A1953" s="63">
        <v>20</v>
      </c>
      <c r="B1953" s="284">
        <v>30206</v>
      </c>
      <c r="C1953" s="65"/>
      <c r="D1953" s="39" t="s">
        <v>136</v>
      </c>
      <c r="E1953" s="113">
        <v>0</v>
      </c>
    </row>
    <row r="1954" spans="1:7" ht="12" hidden="1" customHeight="1" x14ac:dyDescent="0.2">
      <c r="A1954" s="63">
        <v>20</v>
      </c>
      <c r="B1954" s="284">
        <v>30207</v>
      </c>
      <c r="C1954" s="65"/>
      <c r="D1954" s="39" t="s">
        <v>137</v>
      </c>
      <c r="E1954" s="113">
        <v>0</v>
      </c>
    </row>
    <row r="1955" spans="1:7" ht="12" hidden="1" customHeight="1" x14ac:dyDescent="0.2">
      <c r="A1955" s="63">
        <v>20</v>
      </c>
      <c r="B1955" s="284">
        <v>30208</v>
      </c>
      <c r="C1955" s="65"/>
      <c r="D1955" s="39" t="s">
        <v>226</v>
      </c>
      <c r="E1955" s="113">
        <v>0</v>
      </c>
    </row>
    <row r="1956" spans="1:7" ht="12" hidden="1" customHeight="1" x14ac:dyDescent="0.2">
      <c r="A1956" s="63">
        <v>21</v>
      </c>
      <c r="B1956" s="284">
        <v>30201</v>
      </c>
      <c r="C1956" s="65"/>
      <c r="D1956" s="39" t="s">
        <v>214</v>
      </c>
      <c r="E1956" s="113">
        <v>0</v>
      </c>
    </row>
    <row r="1957" spans="1:7" ht="12" hidden="1" customHeight="1" x14ac:dyDescent="0.2">
      <c r="A1957" s="63">
        <v>21</v>
      </c>
      <c r="B1957" s="284">
        <v>30202</v>
      </c>
      <c r="C1957" s="65"/>
      <c r="D1957" s="39" t="s">
        <v>215</v>
      </c>
      <c r="E1957" s="113">
        <v>0</v>
      </c>
    </row>
    <row r="1958" spans="1:7" ht="12" hidden="1" customHeight="1" x14ac:dyDescent="0.2">
      <c r="A1958" s="63">
        <v>21</v>
      </c>
      <c r="B1958" s="284">
        <v>30203</v>
      </c>
      <c r="C1958" s="65"/>
      <c r="D1958" s="39" t="s">
        <v>133</v>
      </c>
      <c r="E1958" s="113">
        <v>0</v>
      </c>
    </row>
    <row r="1959" spans="1:7" ht="12" hidden="1" customHeight="1" x14ac:dyDescent="0.2">
      <c r="A1959" s="63">
        <v>21</v>
      </c>
      <c r="B1959" s="284">
        <v>30204</v>
      </c>
      <c r="C1959" s="65"/>
      <c r="D1959" s="39" t="s">
        <v>134</v>
      </c>
      <c r="E1959" s="113">
        <v>0</v>
      </c>
    </row>
    <row r="1960" spans="1:7" ht="12" hidden="1" customHeight="1" x14ac:dyDescent="0.2">
      <c r="A1960" s="63">
        <v>21</v>
      </c>
      <c r="B1960" s="284">
        <v>30205</v>
      </c>
      <c r="C1960" s="65"/>
      <c r="D1960" s="39" t="s">
        <v>135</v>
      </c>
      <c r="E1960" s="113">
        <v>0</v>
      </c>
    </row>
    <row r="1961" spans="1:7" ht="12" hidden="1" customHeight="1" x14ac:dyDescent="0.2">
      <c r="A1961" s="63">
        <v>21</v>
      </c>
      <c r="B1961" s="284">
        <v>30206</v>
      </c>
      <c r="C1961" s="65"/>
      <c r="D1961" s="39" t="s">
        <v>136</v>
      </c>
      <c r="E1961" s="113">
        <v>0</v>
      </c>
    </row>
    <row r="1962" spans="1:7" ht="12" hidden="1" customHeight="1" x14ac:dyDescent="0.2">
      <c r="A1962" s="63">
        <v>21</v>
      </c>
      <c r="B1962" s="284">
        <v>30207</v>
      </c>
      <c r="C1962" s="65"/>
      <c r="D1962" s="39" t="s">
        <v>137</v>
      </c>
      <c r="E1962" s="113">
        <v>0</v>
      </c>
    </row>
    <row r="1963" spans="1:7" ht="12" hidden="1" customHeight="1" x14ac:dyDescent="0.2">
      <c r="A1963" s="63">
        <v>21</v>
      </c>
      <c r="B1963" s="284">
        <v>30208</v>
      </c>
      <c r="C1963" s="65"/>
      <c r="D1963" s="39" t="s">
        <v>226</v>
      </c>
      <c r="E1963" s="113">
        <v>0</v>
      </c>
    </row>
    <row r="1964" spans="1:7" s="79" customFormat="1" ht="12" hidden="1" customHeight="1" x14ac:dyDescent="0.2">
      <c r="A1964" s="63">
        <v>22</v>
      </c>
      <c r="B1964" s="284">
        <v>30201</v>
      </c>
      <c r="C1964" s="65"/>
      <c r="D1964" s="39" t="s">
        <v>214</v>
      </c>
      <c r="E1964" s="113">
        <v>0</v>
      </c>
      <c r="F1964" s="133"/>
      <c r="G1964" s="97"/>
    </row>
    <row r="1965" spans="1:7" s="79" customFormat="1" ht="12" hidden="1" customHeight="1" x14ac:dyDescent="0.2">
      <c r="A1965" s="63">
        <v>22</v>
      </c>
      <c r="B1965" s="284">
        <v>30202</v>
      </c>
      <c r="C1965" s="65"/>
      <c r="D1965" s="39" t="s">
        <v>215</v>
      </c>
      <c r="E1965" s="113">
        <v>0</v>
      </c>
      <c r="F1965" s="133"/>
      <c r="G1965" s="97"/>
    </row>
    <row r="1966" spans="1:7" s="79" customFormat="1" ht="12" hidden="1" customHeight="1" x14ac:dyDescent="0.2">
      <c r="A1966" s="63">
        <v>22</v>
      </c>
      <c r="B1966" s="284">
        <v>30203</v>
      </c>
      <c r="C1966" s="65"/>
      <c r="D1966" s="39" t="s">
        <v>133</v>
      </c>
      <c r="E1966" s="113">
        <v>0</v>
      </c>
      <c r="F1966" s="133"/>
      <c r="G1966" s="97"/>
    </row>
    <row r="1967" spans="1:7" s="79" customFormat="1" ht="12" hidden="1" customHeight="1" x14ac:dyDescent="0.2">
      <c r="A1967" s="63">
        <v>22</v>
      </c>
      <c r="B1967" s="284">
        <v>30204</v>
      </c>
      <c r="C1967" s="65"/>
      <c r="D1967" s="39" t="s">
        <v>134</v>
      </c>
      <c r="E1967" s="113">
        <v>0</v>
      </c>
      <c r="F1967" s="133"/>
      <c r="G1967" s="97"/>
    </row>
    <row r="1968" spans="1:7" s="79" customFormat="1" ht="12" hidden="1" customHeight="1" x14ac:dyDescent="0.2">
      <c r="A1968" s="63">
        <v>22</v>
      </c>
      <c r="B1968" s="284">
        <v>30205</v>
      </c>
      <c r="C1968" s="65"/>
      <c r="D1968" s="39" t="s">
        <v>135</v>
      </c>
      <c r="E1968" s="113">
        <v>0</v>
      </c>
      <c r="F1968" s="133"/>
      <c r="G1968" s="97"/>
    </row>
    <row r="1969" spans="1:7" s="79" customFormat="1" ht="12" hidden="1" customHeight="1" x14ac:dyDescent="0.2">
      <c r="A1969" s="63">
        <v>22</v>
      </c>
      <c r="B1969" s="284">
        <v>30206</v>
      </c>
      <c r="C1969" s="65"/>
      <c r="D1969" s="39" t="s">
        <v>136</v>
      </c>
      <c r="E1969" s="113">
        <v>0</v>
      </c>
      <c r="F1969" s="133"/>
      <c r="G1969" s="97"/>
    </row>
    <row r="1970" spans="1:7" s="79" customFormat="1" ht="12" hidden="1" customHeight="1" x14ac:dyDescent="0.2">
      <c r="A1970" s="63">
        <v>22</v>
      </c>
      <c r="B1970" s="284">
        <v>30207</v>
      </c>
      <c r="C1970" s="65"/>
      <c r="D1970" s="39" t="s">
        <v>137</v>
      </c>
      <c r="E1970" s="113">
        <v>0</v>
      </c>
      <c r="F1970" s="133"/>
      <c r="G1970" s="97"/>
    </row>
    <row r="1971" spans="1:7" s="79" customFormat="1" ht="12" hidden="1" customHeight="1" x14ac:dyDescent="0.2">
      <c r="A1971" s="63">
        <v>22</v>
      </c>
      <c r="B1971" s="284">
        <v>30208</v>
      </c>
      <c r="C1971" s="65"/>
      <c r="D1971" s="39" t="s">
        <v>226</v>
      </c>
      <c r="E1971" s="113">
        <v>0</v>
      </c>
      <c r="F1971" s="133"/>
      <c r="G1971" s="97"/>
    </row>
    <row r="1972" spans="1:7" s="79" customFormat="1" ht="12" hidden="1" customHeight="1" x14ac:dyDescent="0.2">
      <c r="A1972" s="63">
        <v>23</v>
      </c>
      <c r="B1972" s="284">
        <v>30201</v>
      </c>
      <c r="C1972" s="65"/>
      <c r="D1972" s="39" t="s">
        <v>214</v>
      </c>
      <c r="E1972" s="113">
        <v>0</v>
      </c>
      <c r="F1972" s="133"/>
      <c r="G1972" s="97"/>
    </row>
    <row r="1973" spans="1:7" s="79" customFormat="1" ht="12" hidden="1" customHeight="1" x14ac:dyDescent="0.2">
      <c r="A1973" s="63">
        <v>23</v>
      </c>
      <c r="B1973" s="284">
        <v>30202</v>
      </c>
      <c r="C1973" s="65"/>
      <c r="D1973" s="39" t="s">
        <v>215</v>
      </c>
      <c r="E1973" s="113">
        <v>0</v>
      </c>
      <c r="F1973" s="133"/>
      <c r="G1973" s="97"/>
    </row>
    <row r="1974" spans="1:7" s="79" customFormat="1" ht="12" hidden="1" customHeight="1" x14ac:dyDescent="0.2">
      <c r="A1974" s="63">
        <v>23</v>
      </c>
      <c r="B1974" s="284">
        <v>30203</v>
      </c>
      <c r="C1974" s="65"/>
      <c r="D1974" s="39" t="s">
        <v>133</v>
      </c>
      <c r="E1974" s="113">
        <v>0</v>
      </c>
      <c r="F1974" s="133"/>
      <c r="G1974" s="97"/>
    </row>
    <row r="1975" spans="1:7" s="79" customFormat="1" ht="12" hidden="1" customHeight="1" x14ac:dyDescent="0.2">
      <c r="A1975" s="63">
        <v>23</v>
      </c>
      <c r="B1975" s="284">
        <v>30204</v>
      </c>
      <c r="C1975" s="65"/>
      <c r="D1975" s="39" t="s">
        <v>134</v>
      </c>
      <c r="E1975" s="113">
        <v>0</v>
      </c>
      <c r="F1975" s="133"/>
      <c r="G1975" s="97"/>
    </row>
    <row r="1976" spans="1:7" s="79" customFormat="1" ht="12" hidden="1" customHeight="1" x14ac:dyDescent="0.2">
      <c r="A1976" s="63">
        <v>23</v>
      </c>
      <c r="B1976" s="284">
        <v>30205</v>
      </c>
      <c r="C1976" s="65"/>
      <c r="D1976" s="39" t="s">
        <v>135</v>
      </c>
      <c r="E1976" s="113">
        <v>0</v>
      </c>
      <c r="F1976" s="133"/>
      <c r="G1976" s="97"/>
    </row>
    <row r="1977" spans="1:7" s="79" customFormat="1" ht="12" hidden="1" customHeight="1" x14ac:dyDescent="0.2">
      <c r="A1977" s="63">
        <v>23</v>
      </c>
      <c r="B1977" s="284">
        <v>30206</v>
      </c>
      <c r="C1977" s="65"/>
      <c r="D1977" s="39" t="s">
        <v>136</v>
      </c>
      <c r="E1977" s="113">
        <v>0</v>
      </c>
      <c r="F1977" s="133"/>
      <c r="G1977" s="97"/>
    </row>
    <row r="1978" spans="1:7" s="79" customFormat="1" ht="12" hidden="1" customHeight="1" x14ac:dyDescent="0.2">
      <c r="A1978" s="63">
        <v>23</v>
      </c>
      <c r="B1978" s="284">
        <v>30207</v>
      </c>
      <c r="C1978" s="65"/>
      <c r="D1978" s="39" t="s">
        <v>137</v>
      </c>
      <c r="E1978" s="113">
        <v>0</v>
      </c>
      <c r="F1978" s="133"/>
      <c r="G1978" s="97"/>
    </row>
    <row r="1979" spans="1:7" s="79" customFormat="1" ht="12" hidden="1" customHeight="1" x14ac:dyDescent="0.2">
      <c r="A1979" s="63">
        <v>23</v>
      </c>
      <c r="B1979" s="284">
        <v>30208</v>
      </c>
      <c r="C1979" s="65"/>
      <c r="D1979" s="39" t="s">
        <v>226</v>
      </c>
      <c r="E1979" s="113">
        <v>0</v>
      </c>
      <c r="F1979" s="133"/>
      <c r="G1979" s="97"/>
    </row>
    <row r="1980" spans="1:7" s="79" customFormat="1" ht="12" hidden="1" customHeight="1" x14ac:dyDescent="0.2">
      <c r="A1980" s="63">
        <v>24</v>
      </c>
      <c r="B1980" s="284">
        <v>30201</v>
      </c>
      <c r="C1980" s="65"/>
      <c r="D1980" s="39" t="s">
        <v>214</v>
      </c>
      <c r="E1980" s="113">
        <v>0</v>
      </c>
      <c r="F1980" s="133"/>
      <c r="G1980" s="97"/>
    </row>
    <row r="1981" spans="1:7" s="79" customFormat="1" ht="12" hidden="1" customHeight="1" x14ac:dyDescent="0.2">
      <c r="A1981" s="63">
        <v>24</v>
      </c>
      <c r="B1981" s="284">
        <v>30202</v>
      </c>
      <c r="C1981" s="65"/>
      <c r="D1981" s="39" t="s">
        <v>215</v>
      </c>
      <c r="E1981" s="113">
        <v>0</v>
      </c>
      <c r="F1981" s="133"/>
      <c r="G1981" s="97"/>
    </row>
    <row r="1982" spans="1:7" s="79" customFormat="1" ht="12" hidden="1" customHeight="1" x14ac:dyDescent="0.2">
      <c r="A1982" s="63">
        <v>24</v>
      </c>
      <c r="B1982" s="284">
        <v>30203</v>
      </c>
      <c r="C1982" s="65"/>
      <c r="D1982" s="39" t="s">
        <v>133</v>
      </c>
      <c r="E1982" s="113">
        <v>0</v>
      </c>
      <c r="F1982" s="133"/>
      <c r="G1982" s="97"/>
    </row>
    <row r="1983" spans="1:7" s="79" customFormat="1" ht="12" hidden="1" customHeight="1" x14ac:dyDescent="0.2">
      <c r="A1983" s="63">
        <v>24</v>
      </c>
      <c r="B1983" s="284">
        <v>30204</v>
      </c>
      <c r="C1983" s="65"/>
      <c r="D1983" s="39" t="s">
        <v>134</v>
      </c>
      <c r="E1983" s="113">
        <v>0</v>
      </c>
      <c r="F1983" s="133"/>
      <c r="G1983" s="97"/>
    </row>
    <row r="1984" spans="1:7" s="79" customFormat="1" ht="12" hidden="1" customHeight="1" x14ac:dyDescent="0.2">
      <c r="A1984" s="63">
        <v>24</v>
      </c>
      <c r="B1984" s="284">
        <v>30205</v>
      </c>
      <c r="C1984" s="65"/>
      <c r="D1984" s="39" t="s">
        <v>135</v>
      </c>
      <c r="E1984" s="113">
        <v>0</v>
      </c>
      <c r="F1984" s="133"/>
      <c r="G1984" s="97"/>
    </row>
    <row r="1985" spans="1:7" s="79" customFormat="1" ht="12" hidden="1" customHeight="1" x14ac:dyDescent="0.2">
      <c r="A1985" s="63">
        <v>24</v>
      </c>
      <c r="B1985" s="284">
        <v>30206</v>
      </c>
      <c r="C1985" s="65"/>
      <c r="D1985" s="39" t="s">
        <v>136</v>
      </c>
      <c r="E1985" s="113">
        <v>0</v>
      </c>
      <c r="F1985" s="133"/>
      <c r="G1985" s="97"/>
    </row>
    <row r="1986" spans="1:7" s="79" customFormat="1" ht="12" hidden="1" customHeight="1" x14ac:dyDescent="0.2">
      <c r="A1986" s="63">
        <v>24</v>
      </c>
      <c r="B1986" s="284">
        <v>30207</v>
      </c>
      <c r="C1986" s="65"/>
      <c r="D1986" s="39" t="s">
        <v>137</v>
      </c>
      <c r="E1986" s="113">
        <v>0</v>
      </c>
      <c r="F1986" s="133"/>
      <c r="G1986" s="97"/>
    </row>
    <row r="1987" spans="1:7" s="79" customFormat="1" ht="12" hidden="1" customHeight="1" x14ac:dyDescent="0.2">
      <c r="A1987" s="63">
        <v>24</v>
      </c>
      <c r="B1987" s="284">
        <v>30208</v>
      </c>
      <c r="C1987" s="65"/>
      <c r="D1987" s="39" t="s">
        <v>226</v>
      </c>
      <c r="E1987" s="113">
        <v>0</v>
      </c>
      <c r="F1987" s="133"/>
      <c r="G1987" s="97"/>
    </row>
    <row r="1988" spans="1:7" s="79" customFormat="1" ht="12" hidden="1" customHeight="1" x14ac:dyDescent="0.2">
      <c r="A1988" s="63">
        <v>43</v>
      </c>
      <c r="B1988" s="284">
        <v>30201</v>
      </c>
      <c r="C1988" s="65"/>
      <c r="D1988" s="39" t="s">
        <v>214</v>
      </c>
      <c r="E1988" s="113">
        <v>0</v>
      </c>
      <c r="F1988" s="133"/>
      <c r="G1988" s="97"/>
    </row>
    <row r="1989" spans="1:7" s="79" customFormat="1" ht="12" hidden="1" customHeight="1" x14ac:dyDescent="0.2">
      <c r="A1989" s="63">
        <v>43</v>
      </c>
      <c r="B1989" s="284">
        <v>30202</v>
      </c>
      <c r="C1989" s="65"/>
      <c r="D1989" s="39" t="s">
        <v>215</v>
      </c>
      <c r="E1989" s="113">
        <v>0</v>
      </c>
      <c r="F1989" s="133"/>
      <c r="G1989" s="97"/>
    </row>
    <row r="1990" spans="1:7" s="79" customFormat="1" ht="12" hidden="1" customHeight="1" x14ac:dyDescent="0.2">
      <c r="A1990" s="63">
        <v>43</v>
      </c>
      <c r="B1990" s="284">
        <v>30203</v>
      </c>
      <c r="C1990" s="65"/>
      <c r="D1990" s="39" t="s">
        <v>133</v>
      </c>
      <c r="E1990" s="113">
        <v>0</v>
      </c>
      <c r="F1990" s="133"/>
      <c r="G1990" s="97"/>
    </row>
    <row r="1991" spans="1:7" s="79" customFormat="1" ht="12" hidden="1" customHeight="1" x14ac:dyDescent="0.2">
      <c r="A1991" s="63">
        <v>43</v>
      </c>
      <c r="B1991" s="284">
        <v>30204</v>
      </c>
      <c r="C1991" s="65"/>
      <c r="D1991" s="39" t="s">
        <v>134</v>
      </c>
      <c r="E1991" s="113">
        <v>0</v>
      </c>
      <c r="F1991" s="133"/>
      <c r="G1991" s="97"/>
    </row>
    <row r="1992" spans="1:7" s="79" customFormat="1" ht="12" hidden="1" customHeight="1" x14ac:dyDescent="0.2">
      <c r="A1992" s="63">
        <v>43</v>
      </c>
      <c r="B1992" s="284">
        <v>30205</v>
      </c>
      <c r="C1992" s="65"/>
      <c r="D1992" s="39" t="s">
        <v>135</v>
      </c>
      <c r="E1992" s="113">
        <v>0</v>
      </c>
      <c r="F1992" s="133"/>
      <c r="G1992" s="97"/>
    </row>
    <row r="1993" spans="1:7" s="79" customFormat="1" ht="12" hidden="1" customHeight="1" x14ac:dyDescent="0.2">
      <c r="A1993" s="63">
        <v>43</v>
      </c>
      <c r="B1993" s="284">
        <v>30206</v>
      </c>
      <c r="C1993" s="65"/>
      <c r="D1993" s="39" t="s">
        <v>136</v>
      </c>
      <c r="E1993" s="113">
        <v>0</v>
      </c>
      <c r="F1993" s="133"/>
      <c r="G1993" s="97"/>
    </row>
    <row r="1994" spans="1:7" s="79" customFormat="1" ht="12" hidden="1" customHeight="1" x14ac:dyDescent="0.2">
      <c r="A1994" s="63">
        <v>43</v>
      </c>
      <c r="B1994" s="284">
        <v>30207</v>
      </c>
      <c r="C1994" s="65"/>
      <c r="D1994" s="39" t="s">
        <v>137</v>
      </c>
      <c r="E1994" s="113">
        <v>0</v>
      </c>
      <c r="F1994" s="133"/>
      <c r="G1994" s="97"/>
    </row>
    <row r="1995" spans="1:7" s="79" customFormat="1" ht="12" hidden="1" customHeight="1" x14ac:dyDescent="0.2">
      <c r="A1995" s="63">
        <v>43</v>
      </c>
      <c r="B1995" s="284">
        <v>30208</v>
      </c>
      <c r="C1995" s="65"/>
      <c r="D1995" s="39" t="s">
        <v>226</v>
      </c>
      <c r="E1995" s="113">
        <v>0</v>
      </c>
      <c r="F1995" s="133"/>
      <c r="G1995" s="97"/>
    </row>
    <row r="1996" spans="1:7" s="79" customFormat="1" ht="12" hidden="1" customHeight="1" x14ac:dyDescent="0.2">
      <c r="A1996" s="63">
        <v>44</v>
      </c>
      <c r="B1996" s="284">
        <v>30201</v>
      </c>
      <c r="C1996" s="65"/>
      <c r="D1996" s="39" t="s">
        <v>214</v>
      </c>
      <c r="E1996" s="113">
        <v>0</v>
      </c>
      <c r="F1996" s="133"/>
      <c r="G1996" s="97"/>
    </row>
    <row r="1997" spans="1:7" s="79" customFormat="1" ht="12" hidden="1" customHeight="1" x14ac:dyDescent="0.2">
      <c r="A1997" s="63">
        <v>44</v>
      </c>
      <c r="B1997" s="284">
        <v>30202</v>
      </c>
      <c r="C1997" s="65"/>
      <c r="D1997" s="39" t="s">
        <v>215</v>
      </c>
      <c r="E1997" s="113">
        <v>0</v>
      </c>
      <c r="F1997" s="133"/>
      <c r="G1997" s="97"/>
    </row>
    <row r="1998" spans="1:7" s="79" customFormat="1" ht="12" hidden="1" customHeight="1" x14ac:dyDescent="0.2">
      <c r="A1998" s="63">
        <v>44</v>
      </c>
      <c r="B1998" s="284">
        <v>30203</v>
      </c>
      <c r="C1998" s="65"/>
      <c r="D1998" s="39" t="s">
        <v>133</v>
      </c>
      <c r="E1998" s="113">
        <v>0</v>
      </c>
      <c r="F1998" s="133"/>
      <c r="G1998" s="97"/>
    </row>
    <row r="1999" spans="1:7" s="79" customFormat="1" ht="12" hidden="1" customHeight="1" x14ac:dyDescent="0.2">
      <c r="A1999" s="63">
        <v>44</v>
      </c>
      <c r="B1999" s="284">
        <v>30204</v>
      </c>
      <c r="C1999" s="65"/>
      <c r="D1999" s="39" t="s">
        <v>134</v>
      </c>
      <c r="E1999" s="113">
        <v>0</v>
      </c>
      <c r="F1999" s="133"/>
      <c r="G1999" s="97"/>
    </row>
    <row r="2000" spans="1:7" s="79" customFormat="1" ht="12" hidden="1" customHeight="1" x14ac:dyDescent="0.2">
      <c r="A2000" s="63">
        <v>44</v>
      </c>
      <c r="B2000" s="284">
        <v>30205</v>
      </c>
      <c r="C2000" s="65"/>
      <c r="D2000" s="39" t="s">
        <v>135</v>
      </c>
      <c r="E2000" s="113">
        <v>0</v>
      </c>
      <c r="F2000" s="133"/>
      <c r="G2000" s="97"/>
    </row>
    <row r="2001" spans="1:7" s="79" customFormat="1" ht="12" hidden="1" customHeight="1" x14ac:dyDescent="0.2">
      <c r="A2001" s="63">
        <v>44</v>
      </c>
      <c r="B2001" s="284">
        <v>30206</v>
      </c>
      <c r="C2001" s="65"/>
      <c r="D2001" s="39" t="s">
        <v>136</v>
      </c>
      <c r="E2001" s="113">
        <v>0</v>
      </c>
      <c r="F2001" s="133"/>
      <c r="G2001" s="97"/>
    </row>
    <row r="2002" spans="1:7" s="79" customFormat="1" ht="12" hidden="1" customHeight="1" x14ac:dyDescent="0.2">
      <c r="A2002" s="63">
        <v>44</v>
      </c>
      <c r="B2002" s="284">
        <v>30207</v>
      </c>
      <c r="C2002" s="65"/>
      <c r="D2002" s="39" t="s">
        <v>137</v>
      </c>
      <c r="E2002" s="113">
        <v>0</v>
      </c>
      <c r="F2002" s="133"/>
      <c r="G2002" s="97"/>
    </row>
    <row r="2003" spans="1:7" s="79" customFormat="1" ht="12" hidden="1" customHeight="1" x14ac:dyDescent="0.2">
      <c r="A2003" s="63">
        <v>44</v>
      </c>
      <c r="B2003" s="284">
        <v>30208</v>
      </c>
      <c r="C2003" s="65"/>
      <c r="D2003" s="39" t="s">
        <v>226</v>
      </c>
      <c r="E2003" s="113">
        <v>0</v>
      </c>
      <c r="F2003" s="133"/>
      <c r="G2003" s="97"/>
    </row>
    <row r="2004" spans="1:7" s="79" customFormat="1" ht="12" hidden="1" customHeight="1" x14ac:dyDescent="0.2">
      <c r="A2004" s="63">
        <v>45</v>
      </c>
      <c r="B2004" s="284">
        <v>30201</v>
      </c>
      <c r="C2004" s="65"/>
      <c r="D2004" s="39" t="s">
        <v>214</v>
      </c>
      <c r="E2004" s="113">
        <v>0</v>
      </c>
      <c r="F2004" s="133"/>
      <c r="G2004" s="97"/>
    </row>
    <row r="2005" spans="1:7" s="79" customFormat="1" ht="12" hidden="1" customHeight="1" x14ac:dyDescent="0.2">
      <c r="A2005" s="63">
        <v>45</v>
      </c>
      <c r="B2005" s="284">
        <v>30202</v>
      </c>
      <c r="C2005" s="65"/>
      <c r="D2005" s="39" t="s">
        <v>215</v>
      </c>
      <c r="E2005" s="113">
        <v>0</v>
      </c>
      <c r="F2005" s="133"/>
      <c r="G2005" s="97"/>
    </row>
    <row r="2006" spans="1:7" s="79" customFormat="1" ht="12" hidden="1" customHeight="1" x14ac:dyDescent="0.2">
      <c r="A2006" s="63">
        <v>45</v>
      </c>
      <c r="B2006" s="284">
        <v>30203</v>
      </c>
      <c r="C2006" s="65"/>
      <c r="D2006" s="39" t="s">
        <v>133</v>
      </c>
      <c r="E2006" s="113">
        <v>0</v>
      </c>
      <c r="F2006" s="133"/>
      <c r="G2006" s="97"/>
    </row>
    <row r="2007" spans="1:7" s="79" customFormat="1" ht="12" hidden="1" customHeight="1" x14ac:dyDescent="0.2">
      <c r="A2007" s="63">
        <v>45</v>
      </c>
      <c r="B2007" s="284">
        <v>30204</v>
      </c>
      <c r="C2007" s="65"/>
      <c r="D2007" s="39" t="s">
        <v>134</v>
      </c>
      <c r="E2007" s="113">
        <v>0</v>
      </c>
      <c r="F2007" s="133"/>
      <c r="G2007" s="97"/>
    </row>
    <row r="2008" spans="1:7" s="79" customFormat="1" ht="12" hidden="1" customHeight="1" x14ac:dyDescent="0.2">
      <c r="A2008" s="63">
        <v>45</v>
      </c>
      <c r="B2008" s="284">
        <v>30205</v>
      </c>
      <c r="C2008" s="65"/>
      <c r="D2008" s="39" t="s">
        <v>135</v>
      </c>
      <c r="E2008" s="113">
        <v>0</v>
      </c>
      <c r="F2008" s="133"/>
      <c r="G2008" s="97"/>
    </row>
    <row r="2009" spans="1:7" s="79" customFormat="1" ht="12" hidden="1" customHeight="1" x14ac:dyDescent="0.2">
      <c r="A2009" s="63">
        <v>45</v>
      </c>
      <c r="B2009" s="284">
        <v>30206</v>
      </c>
      <c r="C2009" s="65"/>
      <c r="D2009" s="39" t="s">
        <v>136</v>
      </c>
      <c r="E2009" s="113">
        <v>0</v>
      </c>
      <c r="F2009" s="133"/>
      <c r="G2009" s="97"/>
    </row>
    <row r="2010" spans="1:7" s="79" customFormat="1" ht="12" hidden="1" customHeight="1" x14ac:dyDescent="0.2">
      <c r="A2010" s="63">
        <v>45</v>
      </c>
      <c r="B2010" s="284">
        <v>30207</v>
      </c>
      <c r="C2010" s="65"/>
      <c r="D2010" s="39" t="s">
        <v>137</v>
      </c>
      <c r="E2010" s="113">
        <v>0</v>
      </c>
      <c r="F2010" s="133"/>
      <c r="G2010" s="97"/>
    </row>
    <row r="2011" spans="1:7" s="79" customFormat="1" ht="12" hidden="1" customHeight="1" x14ac:dyDescent="0.2">
      <c r="A2011" s="63">
        <v>45</v>
      </c>
      <c r="B2011" s="284">
        <v>30208</v>
      </c>
      <c r="C2011" s="65"/>
      <c r="D2011" s="39" t="s">
        <v>226</v>
      </c>
      <c r="E2011" s="113">
        <v>0</v>
      </c>
      <c r="F2011" s="133"/>
      <c r="G2011" s="97"/>
    </row>
    <row r="2012" spans="1:7" s="79" customFormat="1" ht="12" hidden="1" customHeight="1" x14ac:dyDescent="0.2">
      <c r="A2012" s="63">
        <v>46</v>
      </c>
      <c r="B2012" s="284">
        <v>30201</v>
      </c>
      <c r="C2012" s="65"/>
      <c r="D2012" s="39" t="s">
        <v>214</v>
      </c>
      <c r="E2012" s="113">
        <v>0</v>
      </c>
      <c r="F2012" s="133"/>
      <c r="G2012" s="97"/>
    </row>
    <row r="2013" spans="1:7" s="79" customFormat="1" ht="12" hidden="1" customHeight="1" x14ac:dyDescent="0.2">
      <c r="A2013" s="63">
        <v>46</v>
      </c>
      <c r="B2013" s="284">
        <v>30202</v>
      </c>
      <c r="C2013" s="65"/>
      <c r="D2013" s="39" t="s">
        <v>215</v>
      </c>
      <c r="E2013" s="113">
        <v>0</v>
      </c>
      <c r="F2013" s="133"/>
      <c r="G2013" s="97"/>
    </row>
    <row r="2014" spans="1:7" s="79" customFormat="1" ht="12" hidden="1" customHeight="1" x14ac:dyDescent="0.2">
      <c r="A2014" s="63">
        <v>46</v>
      </c>
      <c r="B2014" s="284">
        <v>30203</v>
      </c>
      <c r="C2014" s="65"/>
      <c r="D2014" s="39" t="s">
        <v>133</v>
      </c>
      <c r="E2014" s="113">
        <v>0</v>
      </c>
      <c r="F2014" s="133"/>
      <c r="G2014" s="97"/>
    </row>
    <row r="2015" spans="1:7" s="79" customFormat="1" ht="12" hidden="1" customHeight="1" x14ac:dyDescent="0.2">
      <c r="A2015" s="63">
        <v>46</v>
      </c>
      <c r="B2015" s="284">
        <v>30204</v>
      </c>
      <c r="C2015" s="65"/>
      <c r="D2015" s="39" t="s">
        <v>134</v>
      </c>
      <c r="E2015" s="113">
        <v>0</v>
      </c>
      <c r="F2015" s="133"/>
      <c r="G2015" s="97"/>
    </row>
    <row r="2016" spans="1:7" s="79" customFormat="1" ht="12" hidden="1" customHeight="1" x14ac:dyDescent="0.2">
      <c r="A2016" s="63">
        <v>46</v>
      </c>
      <c r="B2016" s="284">
        <v>30205</v>
      </c>
      <c r="C2016" s="65"/>
      <c r="D2016" s="39" t="s">
        <v>135</v>
      </c>
      <c r="E2016" s="113">
        <v>0</v>
      </c>
      <c r="F2016" s="133"/>
      <c r="G2016" s="97"/>
    </row>
    <row r="2017" spans="1:7" s="79" customFormat="1" ht="12" hidden="1" customHeight="1" x14ac:dyDescent="0.2">
      <c r="A2017" s="63">
        <v>46</v>
      </c>
      <c r="B2017" s="284">
        <v>30206</v>
      </c>
      <c r="C2017" s="65"/>
      <c r="D2017" s="39" t="s">
        <v>136</v>
      </c>
      <c r="E2017" s="113">
        <v>0</v>
      </c>
      <c r="F2017" s="133"/>
      <c r="G2017" s="97"/>
    </row>
    <row r="2018" spans="1:7" s="79" customFormat="1" ht="12" hidden="1" customHeight="1" x14ac:dyDescent="0.2">
      <c r="A2018" s="63">
        <v>46</v>
      </c>
      <c r="B2018" s="284">
        <v>30207</v>
      </c>
      <c r="C2018" s="65"/>
      <c r="D2018" s="39" t="s">
        <v>137</v>
      </c>
      <c r="E2018" s="113">
        <v>0</v>
      </c>
      <c r="F2018" s="133"/>
      <c r="G2018" s="97"/>
    </row>
    <row r="2019" spans="1:7" s="79" customFormat="1" ht="12" hidden="1" customHeight="1" x14ac:dyDescent="0.2">
      <c r="A2019" s="63">
        <v>46</v>
      </c>
      <c r="B2019" s="284">
        <v>30208</v>
      </c>
      <c r="C2019" s="65"/>
      <c r="D2019" s="39" t="s">
        <v>226</v>
      </c>
      <c r="E2019" s="113">
        <v>0</v>
      </c>
      <c r="F2019" s="133"/>
      <c r="G2019" s="97"/>
    </row>
    <row r="2020" spans="1:7" s="79" customFormat="1" ht="12" hidden="1" customHeight="1" x14ac:dyDescent="0.2">
      <c r="A2020" s="63">
        <v>31</v>
      </c>
      <c r="B2020" s="284">
        <v>30201</v>
      </c>
      <c r="C2020" s="65"/>
      <c r="D2020" s="39" t="s">
        <v>214</v>
      </c>
      <c r="E2020" s="113">
        <v>0</v>
      </c>
      <c r="F2020" s="133"/>
      <c r="G2020" s="97"/>
    </row>
    <row r="2021" spans="1:7" s="79" customFormat="1" ht="12" hidden="1" customHeight="1" x14ac:dyDescent="0.2">
      <c r="A2021" s="63">
        <v>31</v>
      </c>
      <c r="B2021" s="284">
        <v>30202</v>
      </c>
      <c r="C2021" s="65"/>
      <c r="D2021" s="39" t="s">
        <v>215</v>
      </c>
      <c r="E2021" s="113">
        <v>0</v>
      </c>
      <c r="F2021" s="133"/>
      <c r="G2021" s="97"/>
    </row>
    <row r="2022" spans="1:7" s="79" customFormat="1" ht="12" hidden="1" customHeight="1" x14ac:dyDescent="0.2">
      <c r="A2022" s="63">
        <v>31</v>
      </c>
      <c r="B2022" s="284">
        <v>30203</v>
      </c>
      <c r="C2022" s="65"/>
      <c r="D2022" s="39" t="s">
        <v>133</v>
      </c>
      <c r="E2022" s="113">
        <v>0</v>
      </c>
      <c r="F2022" s="133"/>
      <c r="G2022" s="97"/>
    </row>
    <row r="2023" spans="1:7" s="79" customFormat="1" ht="12" hidden="1" customHeight="1" x14ac:dyDescent="0.2">
      <c r="A2023" s="63">
        <v>31</v>
      </c>
      <c r="B2023" s="284">
        <v>30204</v>
      </c>
      <c r="C2023" s="65"/>
      <c r="D2023" s="39" t="s">
        <v>134</v>
      </c>
      <c r="E2023" s="113">
        <v>0</v>
      </c>
      <c r="F2023" s="133"/>
      <c r="G2023" s="97"/>
    </row>
    <row r="2024" spans="1:7" s="79" customFormat="1" ht="12" hidden="1" customHeight="1" x14ac:dyDescent="0.2">
      <c r="A2024" s="63">
        <v>31</v>
      </c>
      <c r="B2024" s="284">
        <v>30205</v>
      </c>
      <c r="C2024" s="65"/>
      <c r="D2024" s="39" t="s">
        <v>135</v>
      </c>
      <c r="E2024" s="113">
        <v>0</v>
      </c>
      <c r="F2024" s="133"/>
      <c r="G2024" s="97"/>
    </row>
    <row r="2025" spans="1:7" s="79" customFormat="1" ht="12" hidden="1" customHeight="1" x14ac:dyDescent="0.2">
      <c r="A2025" s="63">
        <v>31</v>
      </c>
      <c r="B2025" s="284">
        <v>30206</v>
      </c>
      <c r="C2025" s="65"/>
      <c r="D2025" s="39" t="s">
        <v>136</v>
      </c>
      <c r="E2025" s="113">
        <v>0</v>
      </c>
      <c r="F2025" s="133"/>
      <c r="G2025" s="97"/>
    </row>
    <row r="2026" spans="1:7" s="79" customFormat="1" ht="12" hidden="1" customHeight="1" x14ac:dyDescent="0.2">
      <c r="A2026" s="63">
        <v>31</v>
      </c>
      <c r="B2026" s="284">
        <v>30207</v>
      </c>
      <c r="C2026" s="65"/>
      <c r="D2026" s="39" t="s">
        <v>137</v>
      </c>
      <c r="E2026" s="113">
        <v>0</v>
      </c>
      <c r="F2026" s="133"/>
      <c r="G2026" s="97"/>
    </row>
    <row r="2027" spans="1:7" s="79" customFormat="1" ht="12" hidden="1" customHeight="1" x14ac:dyDescent="0.2">
      <c r="A2027" s="63">
        <v>31</v>
      </c>
      <c r="B2027" s="284">
        <v>30208</v>
      </c>
      <c r="C2027" s="65"/>
      <c r="D2027" s="39" t="s">
        <v>226</v>
      </c>
      <c r="E2027" s="113">
        <v>0</v>
      </c>
      <c r="F2027" s="133"/>
      <c r="G2027" s="97"/>
    </row>
    <row r="2028" spans="1:7" s="79" customFormat="1" ht="12" hidden="1" customHeight="1" x14ac:dyDescent="0.2">
      <c r="A2028" s="63">
        <v>36</v>
      </c>
      <c r="B2028" s="284">
        <v>30201</v>
      </c>
      <c r="C2028" s="65"/>
      <c r="D2028" s="39" t="s">
        <v>214</v>
      </c>
      <c r="E2028" s="113">
        <v>0</v>
      </c>
      <c r="F2028" s="133"/>
      <c r="G2028" s="97"/>
    </row>
    <row r="2029" spans="1:7" s="79" customFormat="1" ht="12" hidden="1" customHeight="1" x14ac:dyDescent="0.2">
      <c r="A2029" s="63">
        <v>36</v>
      </c>
      <c r="B2029" s="284">
        <v>30202</v>
      </c>
      <c r="C2029" s="65"/>
      <c r="D2029" s="39" t="s">
        <v>215</v>
      </c>
      <c r="E2029" s="113">
        <v>0</v>
      </c>
      <c r="F2029" s="133"/>
      <c r="G2029" s="97"/>
    </row>
    <row r="2030" spans="1:7" s="79" customFormat="1" ht="12" hidden="1" customHeight="1" x14ac:dyDescent="0.2">
      <c r="A2030" s="63">
        <v>36</v>
      </c>
      <c r="B2030" s="284">
        <v>30203</v>
      </c>
      <c r="C2030" s="65"/>
      <c r="D2030" s="39" t="s">
        <v>133</v>
      </c>
      <c r="E2030" s="113">
        <v>0</v>
      </c>
      <c r="F2030" s="133"/>
      <c r="G2030" s="97"/>
    </row>
    <row r="2031" spans="1:7" s="79" customFormat="1" ht="12" hidden="1" customHeight="1" x14ac:dyDescent="0.2">
      <c r="A2031" s="63">
        <v>36</v>
      </c>
      <c r="B2031" s="284">
        <v>30204</v>
      </c>
      <c r="C2031" s="65"/>
      <c r="D2031" s="39" t="s">
        <v>134</v>
      </c>
      <c r="E2031" s="113">
        <v>0</v>
      </c>
      <c r="F2031" s="133"/>
      <c r="G2031" s="97"/>
    </row>
    <row r="2032" spans="1:7" s="79" customFormat="1" ht="12" hidden="1" customHeight="1" x14ac:dyDescent="0.2">
      <c r="A2032" s="63">
        <v>36</v>
      </c>
      <c r="B2032" s="284">
        <v>30205</v>
      </c>
      <c r="C2032" s="65"/>
      <c r="D2032" s="39" t="s">
        <v>135</v>
      </c>
      <c r="E2032" s="113">
        <v>0</v>
      </c>
      <c r="F2032" s="133"/>
      <c r="G2032" s="97"/>
    </row>
    <row r="2033" spans="1:7" s="79" customFormat="1" ht="12" hidden="1" customHeight="1" x14ac:dyDescent="0.2">
      <c r="A2033" s="63">
        <v>36</v>
      </c>
      <c r="B2033" s="284">
        <v>30206</v>
      </c>
      <c r="C2033" s="65"/>
      <c r="D2033" s="39" t="s">
        <v>136</v>
      </c>
      <c r="E2033" s="113">
        <v>0</v>
      </c>
      <c r="F2033" s="133"/>
      <c r="G2033" s="97"/>
    </row>
    <row r="2034" spans="1:7" s="79" customFormat="1" ht="12" hidden="1" customHeight="1" x14ac:dyDescent="0.2">
      <c r="A2034" s="63">
        <v>36</v>
      </c>
      <c r="B2034" s="284">
        <v>30207</v>
      </c>
      <c r="C2034" s="65"/>
      <c r="D2034" s="39" t="s">
        <v>137</v>
      </c>
      <c r="E2034" s="113">
        <v>0</v>
      </c>
      <c r="F2034" s="133"/>
      <c r="G2034" s="97"/>
    </row>
    <row r="2035" spans="1:7" s="79" customFormat="1" ht="12" hidden="1" customHeight="1" x14ac:dyDescent="0.2">
      <c r="A2035" s="63">
        <v>36</v>
      </c>
      <c r="B2035" s="284">
        <v>30208</v>
      </c>
      <c r="C2035" s="65"/>
      <c r="D2035" s="39" t="s">
        <v>226</v>
      </c>
      <c r="E2035" s="113">
        <v>0</v>
      </c>
      <c r="F2035" s="133"/>
      <c r="G2035" s="97"/>
    </row>
    <row r="2036" spans="1:7" s="79" customFormat="1" ht="12" hidden="1" customHeight="1" x14ac:dyDescent="0.2">
      <c r="A2036" s="63">
        <v>42</v>
      </c>
      <c r="B2036" s="284">
        <v>30201</v>
      </c>
      <c r="C2036" s="65"/>
      <c r="D2036" s="39" t="s">
        <v>214</v>
      </c>
      <c r="E2036" s="113">
        <v>0</v>
      </c>
      <c r="F2036" s="133"/>
      <c r="G2036" s="97"/>
    </row>
    <row r="2037" spans="1:7" s="79" customFormat="1" ht="12" hidden="1" customHeight="1" x14ac:dyDescent="0.2">
      <c r="A2037" s="63">
        <v>42</v>
      </c>
      <c r="B2037" s="284">
        <v>30202</v>
      </c>
      <c r="C2037" s="65"/>
      <c r="D2037" s="39" t="s">
        <v>215</v>
      </c>
      <c r="E2037" s="113">
        <v>0</v>
      </c>
      <c r="F2037" s="133"/>
      <c r="G2037" s="97"/>
    </row>
    <row r="2038" spans="1:7" s="79" customFormat="1" ht="12" hidden="1" customHeight="1" x14ac:dyDescent="0.2">
      <c r="A2038" s="63">
        <v>42</v>
      </c>
      <c r="B2038" s="284">
        <v>30203</v>
      </c>
      <c r="C2038" s="65"/>
      <c r="D2038" s="39" t="s">
        <v>133</v>
      </c>
      <c r="E2038" s="113">
        <v>0</v>
      </c>
      <c r="F2038" s="133"/>
      <c r="G2038" s="97"/>
    </row>
    <row r="2039" spans="1:7" s="79" customFormat="1" ht="12" hidden="1" customHeight="1" x14ac:dyDescent="0.2">
      <c r="A2039" s="63">
        <v>42</v>
      </c>
      <c r="B2039" s="284">
        <v>30204</v>
      </c>
      <c r="C2039" s="65"/>
      <c r="D2039" s="39" t="s">
        <v>134</v>
      </c>
      <c r="E2039" s="113">
        <v>0</v>
      </c>
      <c r="F2039" s="133"/>
      <c r="G2039" s="97"/>
    </row>
    <row r="2040" spans="1:7" s="79" customFormat="1" ht="12" hidden="1" customHeight="1" x14ac:dyDescent="0.2">
      <c r="A2040" s="63">
        <v>42</v>
      </c>
      <c r="B2040" s="284">
        <v>30205</v>
      </c>
      <c r="C2040" s="65"/>
      <c r="D2040" s="39" t="s">
        <v>135</v>
      </c>
      <c r="E2040" s="113">
        <v>0</v>
      </c>
      <c r="F2040" s="133"/>
      <c r="G2040" s="97"/>
    </row>
    <row r="2041" spans="1:7" s="79" customFormat="1" ht="12" hidden="1" customHeight="1" x14ac:dyDescent="0.2">
      <c r="A2041" s="63">
        <v>42</v>
      </c>
      <c r="B2041" s="284">
        <v>30206</v>
      </c>
      <c r="C2041" s="65"/>
      <c r="D2041" s="39" t="s">
        <v>136</v>
      </c>
      <c r="E2041" s="113">
        <v>0</v>
      </c>
      <c r="F2041" s="133"/>
      <c r="G2041" s="97"/>
    </row>
    <row r="2042" spans="1:7" s="79" customFormat="1" ht="12" hidden="1" customHeight="1" x14ac:dyDescent="0.2">
      <c r="A2042" s="63">
        <v>42</v>
      </c>
      <c r="B2042" s="284">
        <v>30207</v>
      </c>
      <c r="C2042" s="65"/>
      <c r="D2042" s="39" t="s">
        <v>137</v>
      </c>
      <c r="E2042" s="113">
        <v>0</v>
      </c>
      <c r="F2042" s="133"/>
      <c r="G2042" s="97"/>
    </row>
    <row r="2043" spans="1:7" s="79" customFormat="1" ht="12" hidden="1" customHeight="1" x14ac:dyDescent="0.2">
      <c r="A2043" s="63">
        <v>42</v>
      </c>
      <c r="B2043" s="284">
        <v>30208</v>
      </c>
      <c r="C2043" s="65"/>
      <c r="D2043" s="39" t="s">
        <v>226</v>
      </c>
      <c r="E2043" s="113">
        <v>0</v>
      </c>
      <c r="F2043" s="133"/>
      <c r="G2043" s="97"/>
    </row>
    <row r="2044" spans="1:7" ht="12" hidden="1" customHeight="1" x14ac:dyDescent="0.2">
      <c r="A2044" s="63"/>
      <c r="B2044" s="284" t="s">
        <v>106</v>
      </c>
      <c r="C2044" s="65"/>
      <c r="D2044" s="39"/>
      <c r="E2044" s="114"/>
    </row>
    <row r="2045" spans="1:7" ht="12" hidden="1" customHeight="1" x14ac:dyDescent="0.2">
      <c r="A2045" s="565" t="s">
        <v>255</v>
      </c>
      <c r="B2045" s="567"/>
      <c r="C2045" s="60"/>
      <c r="D2045" s="43" t="s">
        <v>138</v>
      </c>
      <c r="E2045" s="115">
        <f>SUM(E2046:E2055)</f>
        <v>0</v>
      </c>
    </row>
    <row r="2046" spans="1:7" ht="12" hidden="1" customHeight="1" x14ac:dyDescent="0.2">
      <c r="A2046" s="63">
        <v>17</v>
      </c>
      <c r="B2046" s="284">
        <v>30301</v>
      </c>
      <c r="C2046" s="65"/>
      <c r="D2046" s="39" t="s">
        <v>139</v>
      </c>
      <c r="E2046" s="113">
        <v>0</v>
      </c>
    </row>
    <row r="2047" spans="1:7" ht="12" hidden="1" customHeight="1" x14ac:dyDescent="0.2">
      <c r="A2047" s="63">
        <v>17</v>
      </c>
      <c r="B2047" s="284">
        <v>30399</v>
      </c>
      <c r="C2047" s="65"/>
      <c r="D2047" s="39" t="s">
        <v>223</v>
      </c>
      <c r="E2047" s="113">
        <v>0</v>
      </c>
    </row>
    <row r="2048" spans="1:7" ht="12" hidden="1" customHeight="1" x14ac:dyDescent="0.2">
      <c r="A2048" s="63">
        <v>18</v>
      </c>
      <c r="B2048" s="284">
        <v>30301</v>
      </c>
      <c r="C2048" s="65"/>
      <c r="D2048" s="39" t="s">
        <v>139</v>
      </c>
      <c r="E2048" s="113">
        <v>0</v>
      </c>
    </row>
    <row r="2049" spans="1:11" s="130" customFormat="1" ht="12" hidden="1" customHeight="1" x14ac:dyDescent="0.2">
      <c r="A2049" s="63">
        <v>18</v>
      </c>
      <c r="B2049" s="284">
        <v>30399</v>
      </c>
      <c r="C2049" s="65"/>
      <c r="D2049" s="39" t="s">
        <v>223</v>
      </c>
      <c r="E2049" s="113">
        <v>0</v>
      </c>
      <c r="G2049" s="75"/>
      <c r="H2049" s="21"/>
      <c r="I2049" s="21"/>
      <c r="J2049" s="21"/>
      <c r="K2049" s="21"/>
    </row>
    <row r="2050" spans="1:11" s="130" customFormat="1" ht="12" hidden="1" customHeight="1" x14ac:dyDescent="0.2">
      <c r="A2050" s="63">
        <v>19</v>
      </c>
      <c r="B2050" s="284">
        <v>30301</v>
      </c>
      <c r="C2050" s="65"/>
      <c r="D2050" s="39" t="s">
        <v>139</v>
      </c>
      <c r="E2050" s="113">
        <v>0</v>
      </c>
      <c r="G2050" s="75"/>
      <c r="H2050" s="21"/>
      <c r="I2050" s="21"/>
      <c r="J2050" s="21"/>
      <c r="K2050" s="21"/>
    </row>
    <row r="2051" spans="1:11" s="130" customFormat="1" ht="12" hidden="1" customHeight="1" x14ac:dyDescent="0.2">
      <c r="A2051" s="63">
        <v>19</v>
      </c>
      <c r="B2051" s="284">
        <v>30399</v>
      </c>
      <c r="C2051" s="65"/>
      <c r="D2051" s="39" t="s">
        <v>223</v>
      </c>
      <c r="E2051" s="113">
        <v>0</v>
      </c>
      <c r="G2051" s="75"/>
      <c r="H2051" s="21"/>
      <c r="I2051" s="21"/>
      <c r="J2051" s="21"/>
      <c r="K2051" s="21"/>
    </row>
    <row r="2052" spans="1:11" s="130" customFormat="1" ht="12" hidden="1" customHeight="1" x14ac:dyDescent="0.2">
      <c r="A2052" s="63">
        <v>20</v>
      </c>
      <c r="B2052" s="284">
        <v>30301</v>
      </c>
      <c r="C2052" s="65"/>
      <c r="D2052" s="39" t="s">
        <v>139</v>
      </c>
      <c r="E2052" s="113">
        <v>0</v>
      </c>
      <c r="G2052" s="75"/>
      <c r="H2052" s="21"/>
      <c r="I2052" s="21"/>
      <c r="J2052" s="21"/>
      <c r="K2052" s="21"/>
    </row>
    <row r="2053" spans="1:11" s="130" customFormat="1" ht="12" hidden="1" customHeight="1" x14ac:dyDescent="0.2">
      <c r="A2053" s="63">
        <v>20</v>
      </c>
      <c r="B2053" s="284">
        <v>30399</v>
      </c>
      <c r="C2053" s="65"/>
      <c r="D2053" s="39" t="s">
        <v>223</v>
      </c>
      <c r="E2053" s="113">
        <v>0</v>
      </c>
      <c r="G2053" s="75"/>
      <c r="H2053" s="21"/>
      <c r="I2053" s="21"/>
      <c r="J2053" s="21"/>
      <c r="K2053" s="21"/>
    </row>
    <row r="2054" spans="1:11" s="130" customFormat="1" ht="12" hidden="1" customHeight="1" x14ac:dyDescent="0.2">
      <c r="A2054" s="63">
        <v>21</v>
      </c>
      <c r="B2054" s="284">
        <v>30301</v>
      </c>
      <c r="C2054" s="65"/>
      <c r="D2054" s="39" t="s">
        <v>139</v>
      </c>
      <c r="E2054" s="113">
        <v>0</v>
      </c>
      <c r="G2054" s="75"/>
      <c r="H2054" s="21"/>
      <c r="I2054" s="21"/>
      <c r="J2054" s="21"/>
      <c r="K2054" s="21"/>
    </row>
    <row r="2055" spans="1:11" s="130" customFormat="1" ht="12" hidden="1" customHeight="1" x14ac:dyDescent="0.2">
      <c r="A2055" s="63">
        <v>21</v>
      </c>
      <c r="B2055" s="284">
        <v>30399</v>
      </c>
      <c r="C2055" s="65"/>
      <c r="D2055" s="39" t="s">
        <v>223</v>
      </c>
      <c r="E2055" s="113">
        <v>0</v>
      </c>
      <c r="G2055" s="75"/>
      <c r="H2055" s="21"/>
      <c r="I2055" s="21"/>
      <c r="J2055" s="21"/>
      <c r="K2055" s="21"/>
    </row>
    <row r="2056" spans="1:11" s="130" customFormat="1" ht="12" hidden="1" customHeight="1" x14ac:dyDescent="0.2">
      <c r="A2056" s="63">
        <v>22</v>
      </c>
      <c r="B2056" s="284">
        <v>30301</v>
      </c>
      <c r="C2056" s="65"/>
      <c r="D2056" s="39" t="s">
        <v>139</v>
      </c>
      <c r="E2056" s="113">
        <v>0</v>
      </c>
      <c r="G2056" s="75"/>
      <c r="H2056" s="21"/>
      <c r="I2056" s="21"/>
      <c r="J2056" s="21"/>
      <c r="K2056" s="21"/>
    </row>
    <row r="2057" spans="1:11" s="130" customFormat="1" ht="12" hidden="1" customHeight="1" x14ac:dyDescent="0.2">
      <c r="A2057" s="63">
        <v>22</v>
      </c>
      <c r="B2057" s="284">
        <v>30399</v>
      </c>
      <c r="C2057" s="65"/>
      <c r="D2057" s="39" t="s">
        <v>223</v>
      </c>
      <c r="E2057" s="113">
        <v>0</v>
      </c>
      <c r="G2057" s="75"/>
      <c r="H2057" s="21"/>
      <c r="I2057" s="21"/>
      <c r="J2057" s="21"/>
      <c r="K2057" s="21"/>
    </row>
    <row r="2058" spans="1:11" s="130" customFormat="1" ht="12" hidden="1" customHeight="1" x14ac:dyDescent="0.2">
      <c r="A2058" s="63">
        <v>23</v>
      </c>
      <c r="B2058" s="284">
        <v>30301</v>
      </c>
      <c r="C2058" s="65"/>
      <c r="D2058" s="39" t="s">
        <v>139</v>
      </c>
      <c r="E2058" s="113">
        <v>0</v>
      </c>
      <c r="G2058" s="75"/>
      <c r="H2058" s="21"/>
      <c r="I2058" s="21"/>
      <c r="J2058" s="21"/>
      <c r="K2058" s="21"/>
    </row>
    <row r="2059" spans="1:11" s="130" customFormat="1" ht="12" hidden="1" customHeight="1" x14ac:dyDescent="0.2">
      <c r="A2059" s="63">
        <v>23</v>
      </c>
      <c r="B2059" s="284">
        <v>30399</v>
      </c>
      <c r="C2059" s="65"/>
      <c r="D2059" s="39" t="s">
        <v>223</v>
      </c>
      <c r="E2059" s="113">
        <v>0</v>
      </c>
      <c r="G2059" s="75"/>
      <c r="H2059" s="21"/>
      <c r="I2059" s="21"/>
      <c r="J2059" s="21"/>
      <c r="K2059" s="21"/>
    </row>
    <row r="2060" spans="1:11" s="130" customFormat="1" ht="12" hidden="1" customHeight="1" x14ac:dyDescent="0.2">
      <c r="A2060" s="63">
        <v>24</v>
      </c>
      <c r="B2060" s="284">
        <v>30301</v>
      </c>
      <c r="C2060" s="65"/>
      <c r="D2060" s="39" t="s">
        <v>139</v>
      </c>
      <c r="E2060" s="113">
        <v>0</v>
      </c>
      <c r="G2060" s="75"/>
      <c r="H2060" s="21"/>
      <c r="I2060" s="21"/>
      <c r="J2060" s="21"/>
      <c r="K2060" s="21"/>
    </row>
    <row r="2061" spans="1:11" s="130" customFormat="1" ht="12" hidden="1" customHeight="1" x14ac:dyDescent="0.2">
      <c r="A2061" s="63">
        <v>24</v>
      </c>
      <c r="B2061" s="284">
        <v>30399</v>
      </c>
      <c r="C2061" s="65"/>
      <c r="D2061" s="39" t="s">
        <v>223</v>
      </c>
      <c r="E2061" s="113">
        <v>0</v>
      </c>
      <c r="G2061" s="75"/>
      <c r="H2061" s="21"/>
      <c r="I2061" s="21"/>
      <c r="J2061" s="21"/>
      <c r="K2061" s="21"/>
    </row>
    <row r="2062" spans="1:11" s="130" customFormat="1" ht="12" hidden="1" customHeight="1" x14ac:dyDescent="0.2">
      <c r="A2062" s="63">
        <v>43</v>
      </c>
      <c r="B2062" s="284">
        <v>30301</v>
      </c>
      <c r="C2062" s="65"/>
      <c r="D2062" s="39" t="s">
        <v>139</v>
      </c>
      <c r="E2062" s="113">
        <v>0</v>
      </c>
      <c r="G2062" s="75"/>
      <c r="H2062" s="21"/>
      <c r="I2062" s="21"/>
      <c r="J2062" s="21"/>
      <c r="K2062" s="21"/>
    </row>
    <row r="2063" spans="1:11" s="130" customFormat="1" ht="12" hidden="1" customHeight="1" x14ac:dyDescent="0.2">
      <c r="A2063" s="63">
        <v>43</v>
      </c>
      <c r="B2063" s="284">
        <v>30399</v>
      </c>
      <c r="C2063" s="65"/>
      <c r="D2063" s="39" t="s">
        <v>223</v>
      </c>
      <c r="E2063" s="113">
        <v>0</v>
      </c>
      <c r="G2063" s="75"/>
      <c r="H2063" s="21"/>
      <c r="I2063" s="21"/>
      <c r="J2063" s="21"/>
      <c r="K2063" s="21"/>
    </row>
    <row r="2064" spans="1:11" s="130" customFormat="1" ht="12" hidden="1" customHeight="1" x14ac:dyDescent="0.2">
      <c r="A2064" s="63">
        <v>44</v>
      </c>
      <c r="B2064" s="284">
        <v>30301</v>
      </c>
      <c r="C2064" s="65"/>
      <c r="D2064" s="39" t="s">
        <v>139</v>
      </c>
      <c r="E2064" s="113">
        <v>0</v>
      </c>
      <c r="G2064" s="75"/>
      <c r="H2064" s="21"/>
      <c r="I2064" s="21"/>
      <c r="J2064" s="21"/>
      <c r="K2064" s="21"/>
    </row>
    <row r="2065" spans="1:11" s="130" customFormat="1" ht="12" hidden="1" customHeight="1" x14ac:dyDescent="0.2">
      <c r="A2065" s="63">
        <v>44</v>
      </c>
      <c r="B2065" s="284">
        <v>30399</v>
      </c>
      <c r="C2065" s="65"/>
      <c r="D2065" s="39" t="s">
        <v>223</v>
      </c>
      <c r="E2065" s="113">
        <v>0</v>
      </c>
      <c r="G2065" s="75"/>
      <c r="H2065" s="21"/>
      <c r="I2065" s="21"/>
      <c r="J2065" s="21"/>
      <c r="K2065" s="21"/>
    </row>
    <row r="2066" spans="1:11" s="130" customFormat="1" ht="12" hidden="1" customHeight="1" x14ac:dyDescent="0.2">
      <c r="A2066" s="63">
        <v>45</v>
      </c>
      <c r="B2066" s="284">
        <v>30301</v>
      </c>
      <c r="C2066" s="65"/>
      <c r="D2066" s="39" t="s">
        <v>139</v>
      </c>
      <c r="E2066" s="113">
        <v>0</v>
      </c>
      <c r="G2066" s="75"/>
      <c r="H2066" s="21"/>
      <c r="I2066" s="21"/>
      <c r="J2066" s="21"/>
      <c r="K2066" s="21"/>
    </row>
    <row r="2067" spans="1:11" s="130" customFormat="1" ht="12" hidden="1" customHeight="1" x14ac:dyDescent="0.2">
      <c r="A2067" s="63">
        <v>45</v>
      </c>
      <c r="B2067" s="284">
        <v>30399</v>
      </c>
      <c r="C2067" s="65"/>
      <c r="D2067" s="39" t="s">
        <v>223</v>
      </c>
      <c r="E2067" s="113">
        <v>0</v>
      </c>
      <c r="G2067" s="75"/>
      <c r="H2067" s="21"/>
      <c r="I2067" s="21"/>
      <c r="J2067" s="21"/>
      <c r="K2067" s="21"/>
    </row>
    <row r="2068" spans="1:11" s="130" customFormat="1" ht="12" hidden="1" customHeight="1" x14ac:dyDescent="0.2">
      <c r="A2068" s="63">
        <v>46</v>
      </c>
      <c r="B2068" s="284">
        <v>30301</v>
      </c>
      <c r="C2068" s="65"/>
      <c r="D2068" s="39" t="s">
        <v>139</v>
      </c>
      <c r="E2068" s="113">
        <v>0</v>
      </c>
      <c r="G2068" s="75"/>
      <c r="H2068" s="21"/>
      <c r="I2068" s="21"/>
      <c r="J2068" s="21"/>
      <c r="K2068" s="21"/>
    </row>
    <row r="2069" spans="1:11" s="130" customFormat="1" ht="12" hidden="1" customHeight="1" x14ac:dyDescent="0.2">
      <c r="A2069" s="63">
        <v>46</v>
      </c>
      <c r="B2069" s="284">
        <v>30399</v>
      </c>
      <c r="C2069" s="65"/>
      <c r="D2069" s="39" t="s">
        <v>223</v>
      </c>
      <c r="E2069" s="113">
        <v>0</v>
      </c>
      <c r="G2069" s="75"/>
      <c r="H2069" s="21"/>
      <c r="I2069" s="21"/>
      <c r="J2069" s="21"/>
      <c r="K2069" s="21"/>
    </row>
    <row r="2070" spans="1:11" s="130" customFormat="1" ht="12" hidden="1" customHeight="1" x14ac:dyDescent="0.2">
      <c r="A2070" s="63">
        <v>31</v>
      </c>
      <c r="B2070" s="284">
        <v>30301</v>
      </c>
      <c r="C2070" s="65"/>
      <c r="D2070" s="39" t="s">
        <v>139</v>
      </c>
      <c r="E2070" s="113">
        <v>0</v>
      </c>
      <c r="G2070" s="75"/>
      <c r="H2070" s="21"/>
      <c r="I2070" s="21"/>
      <c r="J2070" s="21"/>
      <c r="K2070" s="21"/>
    </row>
    <row r="2071" spans="1:11" s="130" customFormat="1" ht="12" hidden="1" customHeight="1" x14ac:dyDescent="0.2">
      <c r="A2071" s="63">
        <v>31</v>
      </c>
      <c r="B2071" s="284">
        <v>30399</v>
      </c>
      <c r="C2071" s="65"/>
      <c r="D2071" s="39" t="s">
        <v>223</v>
      </c>
      <c r="E2071" s="113">
        <v>0</v>
      </c>
      <c r="G2071" s="75"/>
      <c r="H2071" s="21"/>
      <c r="I2071" s="21"/>
      <c r="J2071" s="21"/>
      <c r="K2071" s="21"/>
    </row>
    <row r="2072" spans="1:11" s="130" customFormat="1" ht="12" hidden="1" customHeight="1" x14ac:dyDescent="0.2">
      <c r="A2072" s="63">
        <v>36</v>
      </c>
      <c r="B2072" s="284">
        <v>30301</v>
      </c>
      <c r="C2072" s="65"/>
      <c r="D2072" s="39" t="s">
        <v>139</v>
      </c>
      <c r="E2072" s="113">
        <v>0</v>
      </c>
      <c r="G2072" s="75"/>
      <c r="H2072" s="21"/>
      <c r="I2072" s="21"/>
      <c r="J2072" s="21"/>
      <c r="K2072" s="21"/>
    </row>
    <row r="2073" spans="1:11" s="130" customFormat="1" ht="12" hidden="1" customHeight="1" x14ac:dyDescent="0.2">
      <c r="A2073" s="63">
        <v>36</v>
      </c>
      <c r="B2073" s="284">
        <v>30399</v>
      </c>
      <c r="C2073" s="65"/>
      <c r="D2073" s="39" t="s">
        <v>223</v>
      </c>
      <c r="E2073" s="113">
        <v>0</v>
      </c>
      <c r="G2073" s="75"/>
      <c r="H2073" s="21"/>
      <c r="I2073" s="21"/>
      <c r="J2073" s="21"/>
      <c r="K2073" s="21"/>
    </row>
    <row r="2074" spans="1:11" s="130" customFormat="1" ht="12" hidden="1" customHeight="1" x14ac:dyDescent="0.2">
      <c r="A2074" s="63">
        <v>42</v>
      </c>
      <c r="B2074" s="284">
        <v>30301</v>
      </c>
      <c r="C2074" s="65"/>
      <c r="D2074" s="39" t="s">
        <v>139</v>
      </c>
      <c r="E2074" s="113">
        <v>0</v>
      </c>
      <c r="G2074" s="75"/>
      <c r="H2074" s="21"/>
      <c r="I2074" s="21"/>
      <c r="J2074" s="21"/>
      <c r="K2074" s="21"/>
    </row>
    <row r="2075" spans="1:11" s="130" customFormat="1" ht="12" hidden="1" customHeight="1" x14ac:dyDescent="0.2">
      <c r="A2075" s="63">
        <v>42</v>
      </c>
      <c r="B2075" s="284">
        <v>30399</v>
      </c>
      <c r="C2075" s="65"/>
      <c r="D2075" s="39" t="s">
        <v>223</v>
      </c>
      <c r="E2075" s="113">
        <v>0</v>
      </c>
      <c r="G2075" s="75"/>
      <c r="H2075" s="21"/>
      <c r="I2075" s="21"/>
      <c r="J2075" s="21"/>
      <c r="K2075" s="21"/>
    </row>
    <row r="2076" spans="1:11" s="130" customFormat="1" ht="12" hidden="1" customHeight="1" x14ac:dyDescent="0.2">
      <c r="A2076" s="63"/>
      <c r="B2076" s="284" t="s">
        <v>106</v>
      </c>
      <c r="C2076" s="65"/>
      <c r="D2076" s="39"/>
      <c r="E2076" s="114"/>
      <c r="G2076" s="75"/>
      <c r="H2076" s="21"/>
      <c r="I2076" s="21"/>
      <c r="J2076" s="21"/>
      <c r="K2076" s="21"/>
    </row>
    <row r="2077" spans="1:11" s="130" customFormat="1" ht="12" hidden="1" customHeight="1" x14ac:dyDescent="0.2">
      <c r="A2077" s="565" t="s">
        <v>256</v>
      </c>
      <c r="B2077" s="567"/>
      <c r="C2077" s="60"/>
      <c r="D2077" s="61" t="s">
        <v>322</v>
      </c>
      <c r="E2077" s="110">
        <f>SUM(E2078:E2102)</f>
        <v>0</v>
      </c>
      <c r="G2077" s="75"/>
      <c r="H2077" s="21"/>
      <c r="I2077" s="21"/>
      <c r="J2077" s="21"/>
      <c r="K2077" s="21"/>
    </row>
    <row r="2078" spans="1:11" s="130" customFormat="1" ht="12" hidden="1" customHeight="1" x14ac:dyDescent="0.2">
      <c r="A2078" s="63">
        <v>17</v>
      </c>
      <c r="B2078" s="284">
        <v>30401</v>
      </c>
      <c r="C2078" s="65"/>
      <c r="D2078" s="39" t="s">
        <v>323</v>
      </c>
      <c r="E2078" s="113">
        <v>0</v>
      </c>
      <c r="G2078" s="75"/>
      <c r="H2078" s="21"/>
      <c r="I2078" s="21"/>
      <c r="J2078" s="21"/>
      <c r="K2078" s="21"/>
    </row>
    <row r="2079" spans="1:11" s="130" customFormat="1" ht="12" hidden="1" customHeight="1" x14ac:dyDescent="0.2">
      <c r="A2079" s="63">
        <v>17</v>
      </c>
      <c r="B2079" s="284">
        <v>30402</v>
      </c>
      <c r="C2079" s="65"/>
      <c r="D2079" s="66" t="s">
        <v>324</v>
      </c>
      <c r="E2079" s="111">
        <v>0</v>
      </c>
      <c r="G2079" s="75"/>
      <c r="H2079" s="21"/>
      <c r="I2079" s="21"/>
      <c r="J2079" s="21"/>
      <c r="K2079" s="21"/>
    </row>
    <row r="2080" spans="1:11" s="130" customFormat="1" ht="12" hidden="1" customHeight="1" x14ac:dyDescent="0.2">
      <c r="A2080" s="63">
        <v>17</v>
      </c>
      <c r="B2080" s="284">
        <v>30403</v>
      </c>
      <c r="C2080" s="65"/>
      <c r="D2080" s="39" t="s">
        <v>325</v>
      </c>
      <c r="E2080" s="113">
        <v>0</v>
      </c>
      <c r="G2080" s="75"/>
      <c r="H2080" s="21"/>
      <c r="I2080" s="21"/>
      <c r="J2080" s="21"/>
      <c r="K2080" s="21"/>
    </row>
    <row r="2081" spans="1:10" ht="12" hidden="1" customHeight="1" x14ac:dyDescent="0.2">
      <c r="A2081" s="63">
        <v>17</v>
      </c>
      <c r="B2081" s="284">
        <v>30404</v>
      </c>
      <c r="C2081" s="65"/>
      <c r="D2081" s="66" t="s">
        <v>326</v>
      </c>
      <c r="E2081" s="111">
        <v>0</v>
      </c>
    </row>
    <row r="2082" spans="1:10" ht="12" hidden="1" customHeight="1" x14ac:dyDescent="0.2">
      <c r="A2082" s="63">
        <v>17</v>
      </c>
      <c r="B2082" s="38">
        <v>30405</v>
      </c>
      <c r="C2082" s="70"/>
      <c r="D2082" s="39" t="s">
        <v>327</v>
      </c>
      <c r="E2082" s="113"/>
      <c r="H2082" s="75"/>
      <c r="I2082" s="75"/>
      <c r="J2082" s="75"/>
    </row>
    <row r="2083" spans="1:10" ht="12" hidden="1" customHeight="1" x14ac:dyDescent="0.2">
      <c r="A2083" s="63">
        <v>18</v>
      </c>
      <c r="B2083" s="284">
        <v>30401</v>
      </c>
      <c r="C2083" s="65"/>
      <c r="D2083" s="39" t="s">
        <v>323</v>
      </c>
      <c r="E2083" s="113">
        <v>0</v>
      </c>
      <c r="H2083" s="75"/>
      <c r="I2083" s="75"/>
      <c r="J2083" s="75"/>
    </row>
    <row r="2084" spans="1:10" ht="12" hidden="1" customHeight="1" x14ac:dyDescent="0.2">
      <c r="A2084" s="63">
        <v>18</v>
      </c>
      <c r="B2084" s="284">
        <v>30402</v>
      </c>
      <c r="C2084" s="65"/>
      <c r="D2084" s="66" t="s">
        <v>324</v>
      </c>
      <c r="E2084" s="111">
        <v>0</v>
      </c>
      <c r="H2084" s="75"/>
      <c r="I2084" s="75"/>
      <c r="J2084" s="75"/>
    </row>
    <row r="2085" spans="1:10" ht="12" hidden="1" customHeight="1" x14ac:dyDescent="0.2">
      <c r="A2085" s="63">
        <v>18</v>
      </c>
      <c r="B2085" s="284">
        <v>30403</v>
      </c>
      <c r="C2085" s="65"/>
      <c r="D2085" s="39" t="s">
        <v>325</v>
      </c>
      <c r="E2085" s="113">
        <v>0</v>
      </c>
      <c r="H2085" s="75"/>
      <c r="I2085" s="75"/>
      <c r="J2085" s="75"/>
    </row>
    <row r="2086" spans="1:10" ht="12" hidden="1" customHeight="1" x14ac:dyDescent="0.2">
      <c r="A2086" s="63">
        <v>18</v>
      </c>
      <c r="B2086" s="284">
        <v>30404</v>
      </c>
      <c r="C2086" s="65"/>
      <c r="D2086" s="66" t="s">
        <v>326</v>
      </c>
      <c r="E2086" s="111">
        <v>0</v>
      </c>
      <c r="H2086" s="75"/>
      <c r="I2086" s="75"/>
      <c r="J2086" s="75"/>
    </row>
    <row r="2087" spans="1:10" ht="12" hidden="1" customHeight="1" x14ac:dyDescent="0.2">
      <c r="A2087" s="63">
        <v>18</v>
      </c>
      <c r="B2087" s="284">
        <v>30405</v>
      </c>
      <c r="C2087" s="65"/>
      <c r="D2087" s="66" t="s">
        <v>327</v>
      </c>
      <c r="E2087" s="111">
        <v>0</v>
      </c>
      <c r="H2087" s="75"/>
      <c r="I2087" s="75"/>
      <c r="J2087" s="75"/>
    </row>
    <row r="2088" spans="1:10" ht="12" hidden="1" customHeight="1" x14ac:dyDescent="0.2">
      <c r="A2088" s="63">
        <v>19</v>
      </c>
      <c r="B2088" s="284">
        <v>30401</v>
      </c>
      <c r="C2088" s="65"/>
      <c r="D2088" s="39" t="s">
        <v>323</v>
      </c>
      <c r="E2088" s="113">
        <v>0</v>
      </c>
      <c r="H2088" s="75"/>
      <c r="I2088" s="75"/>
      <c r="J2088" s="75"/>
    </row>
    <row r="2089" spans="1:10" ht="12" hidden="1" customHeight="1" x14ac:dyDescent="0.2">
      <c r="A2089" s="63">
        <v>19</v>
      </c>
      <c r="B2089" s="284">
        <v>30402</v>
      </c>
      <c r="C2089" s="65"/>
      <c r="D2089" s="66" t="s">
        <v>324</v>
      </c>
      <c r="E2089" s="111">
        <v>0</v>
      </c>
      <c r="H2089" s="75"/>
      <c r="I2089" s="75"/>
      <c r="J2089" s="75"/>
    </row>
    <row r="2090" spans="1:10" ht="12" hidden="1" customHeight="1" x14ac:dyDescent="0.2">
      <c r="A2090" s="63">
        <v>19</v>
      </c>
      <c r="B2090" s="284">
        <v>30403</v>
      </c>
      <c r="C2090" s="65"/>
      <c r="D2090" s="39" t="s">
        <v>325</v>
      </c>
      <c r="E2090" s="113">
        <v>0</v>
      </c>
      <c r="H2090" s="75"/>
      <c r="I2090" s="75"/>
      <c r="J2090" s="75"/>
    </row>
    <row r="2091" spans="1:10" ht="12" hidden="1" customHeight="1" x14ac:dyDescent="0.2">
      <c r="A2091" s="63">
        <v>19</v>
      </c>
      <c r="B2091" s="284">
        <v>30404</v>
      </c>
      <c r="C2091" s="65"/>
      <c r="D2091" s="66" t="s">
        <v>326</v>
      </c>
      <c r="E2091" s="111">
        <v>0</v>
      </c>
      <c r="H2091" s="75"/>
      <c r="I2091" s="75"/>
      <c r="J2091" s="75"/>
    </row>
    <row r="2092" spans="1:10" ht="12" hidden="1" customHeight="1" x14ac:dyDescent="0.2">
      <c r="A2092" s="63">
        <v>19</v>
      </c>
      <c r="B2092" s="284">
        <v>30405</v>
      </c>
      <c r="C2092" s="65"/>
      <c r="D2092" s="66" t="s">
        <v>327</v>
      </c>
      <c r="E2092" s="111">
        <v>0</v>
      </c>
      <c r="H2092" s="75"/>
      <c r="I2092" s="75"/>
      <c r="J2092" s="75"/>
    </row>
    <row r="2093" spans="1:10" ht="12" hidden="1" customHeight="1" x14ac:dyDescent="0.2">
      <c r="A2093" s="63">
        <v>20</v>
      </c>
      <c r="B2093" s="284">
        <v>30401</v>
      </c>
      <c r="C2093" s="65"/>
      <c r="D2093" s="39" t="s">
        <v>323</v>
      </c>
      <c r="E2093" s="113">
        <v>0</v>
      </c>
      <c r="H2093" s="75"/>
      <c r="I2093" s="75"/>
      <c r="J2093" s="75"/>
    </row>
    <row r="2094" spans="1:10" ht="12" hidden="1" customHeight="1" x14ac:dyDescent="0.2">
      <c r="A2094" s="63">
        <v>20</v>
      </c>
      <c r="B2094" s="284">
        <v>30402</v>
      </c>
      <c r="C2094" s="65"/>
      <c r="D2094" s="66" t="s">
        <v>324</v>
      </c>
      <c r="E2094" s="111">
        <v>0</v>
      </c>
      <c r="H2094" s="75"/>
      <c r="I2094" s="75"/>
      <c r="J2094" s="75"/>
    </row>
    <row r="2095" spans="1:10" ht="12" hidden="1" customHeight="1" x14ac:dyDescent="0.2">
      <c r="A2095" s="63">
        <v>20</v>
      </c>
      <c r="B2095" s="284">
        <v>30403</v>
      </c>
      <c r="C2095" s="65"/>
      <c r="D2095" s="39" t="s">
        <v>325</v>
      </c>
      <c r="E2095" s="113">
        <v>0</v>
      </c>
      <c r="H2095" s="75"/>
      <c r="I2095" s="75"/>
      <c r="J2095" s="75"/>
    </row>
    <row r="2096" spans="1:10" ht="12" hidden="1" customHeight="1" x14ac:dyDescent="0.2">
      <c r="A2096" s="63">
        <v>20</v>
      </c>
      <c r="B2096" s="284">
        <v>30404</v>
      </c>
      <c r="C2096" s="65"/>
      <c r="D2096" s="66" t="s">
        <v>326</v>
      </c>
      <c r="E2096" s="111">
        <v>0</v>
      </c>
      <c r="H2096" s="75"/>
      <c r="I2096" s="75"/>
      <c r="J2096" s="75"/>
    </row>
    <row r="2097" spans="1:10" ht="12" hidden="1" customHeight="1" x14ac:dyDescent="0.2">
      <c r="A2097" s="63">
        <v>20</v>
      </c>
      <c r="B2097" s="284">
        <v>30405</v>
      </c>
      <c r="C2097" s="65"/>
      <c r="D2097" s="66" t="s">
        <v>327</v>
      </c>
      <c r="E2097" s="111">
        <v>0</v>
      </c>
      <c r="H2097" s="75"/>
      <c r="I2097" s="75"/>
      <c r="J2097" s="75"/>
    </row>
    <row r="2098" spans="1:10" ht="12" hidden="1" customHeight="1" x14ac:dyDescent="0.2">
      <c r="A2098" s="63">
        <v>21</v>
      </c>
      <c r="B2098" s="284">
        <v>30401</v>
      </c>
      <c r="C2098" s="65"/>
      <c r="D2098" s="39" t="s">
        <v>323</v>
      </c>
      <c r="E2098" s="113">
        <v>0</v>
      </c>
      <c r="H2098" s="75"/>
      <c r="I2098" s="75"/>
      <c r="J2098" s="75"/>
    </row>
    <row r="2099" spans="1:10" ht="12" hidden="1" customHeight="1" x14ac:dyDescent="0.2">
      <c r="A2099" s="63">
        <v>21</v>
      </c>
      <c r="B2099" s="284">
        <v>30402</v>
      </c>
      <c r="C2099" s="65"/>
      <c r="D2099" s="66" t="s">
        <v>324</v>
      </c>
      <c r="E2099" s="111">
        <v>0</v>
      </c>
      <c r="H2099" s="75"/>
      <c r="I2099" s="75"/>
      <c r="J2099" s="75"/>
    </row>
    <row r="2100" spans="1:10" ht="12" hidden="1" customHeight="1" x14ac:dyDescent="0.2">
      <c r="A2100" s="63">
        <v>21</v>
      </c>
      <c r="B2100" s="284">
        <v>30403</v>
      </c>
      <c r="C2100" s="65"/>
      <c r="D2100" s="39" t="s">
        <v>325</v>
      </c>
      <c r="E2100" s="113">
        <v>0</v>
      </c>
      <c r="H2100" s="75"/>
      <c r="I2100" s="75"/>
      <c r="J2100" s="75"/>
    </row>
    <row r="2101" spans="1:10" ht="12" hidden="1" customHeight="1" x14ac:dyDescent="0.2">
      <c r="A2101" s="63">
        <v>21</v>
      </c>
      <c r="B2101" s="284">
        <v>30404</v>
      </c>
      <c r="C2101" s="65"/>
      <c r="D2101" s="66" t="s">
        <v>326</v>
      </c>
      <c r="E2101" s="111">
        <v>0</v>
      </c>
      <c r="H2101" s="75"/>
      <c r="I2101" s="75"/>
      <c r="J2101" s="75"/>
    </row>
    <row r="2102" spans="1:10" ht="12" hidden="1" customHeight="1" x14ac:dyDescent="0.2">
      <c r="A2102" s="63">
        <v>21</v>
      </c>
      <c r="B2102" s="284">
        <v>30405</v>
      </c>
      <c r="C2102" s="65"/>
      <c r="D2102" s="66" t="s">
        <v>327</v>
      </c>
      <c r="E2102" s="111">
        <v>0</v>
      </c>
      <c r="H2102" s="75"/>
      <c r="I2102" s="75"/>
      <c r="J2102" s="75"/>
    </row>
    <row r="2103" spans="1:10" ht="12" hidden="1" customHeight="1" x14ac:dyDescent="0.2">
      <c r="A2103" s="63">
        <v>22</v>
      </c>
      <c r="B2103" s="284">
        <v>30401</v>
      </c>
      <c r="C2103" s="65"/>
      <c r="D2103" s="39" t="s">
        <v>323</v>
      </c>
      <c r="E2103" s="113">
        <v>0</v>
      </c>
      <c r="H2103" s="75"/>
      <c r="I2103" s="75"/>
      <c r="J2103" s="75"/>
    </row>
    <row r="2104" spans="1:10" ht="12" hidden="1" customHeight="1" x14ac:dyDescent="0.2">
      <c r="A2104" s="63">
        <v>22</v>
      </c>
      <c r="B2104" s="284">
        <v>30402</v>
      </c>
      <c r="C2104" s="65"/>
      <c r="D2104" s="66" t="s">
        <v>324</v>
      </c>
      <c r="E2104" s="111">
        <v>0</v>
      </c>
      <c r="H2104" s="75"/>
      <c r="I2104" s="75"/>
      <c r="J2104" s="75"/>
    </row>
    <row r="2105" spans="1:10" ht="12" hidden="1" customHeight="1" x14ac:dyDescent="0.2">
      <c r="A2105" s="63">
        <v>22</v>
      </c>
      <c r="B2105" s="284">
        <v>30403</v>
      </c>
      <c r="C2105" s="65"/>
      <c r="D2105" s="39" t="s">
        <v>325</v>
      </c>
      <c r="E2105" s="113">
        <v>0</v>
      </c>
      <c r="H2105" s="75"/>
      <c r="I2105" s="75"/>
      <c r="J2105" s="75"/>
    </row>
    <row r="2106" spans="1:10" ht="12" hidden="1" customHeight="1" x14ac:dyDescent="0.2">
      <c r="A2106" s="63">
        <v>22</v>
      </c>
      <c r="B2106" s="284">
        <v>30404</v>
      </c>
      <c r="C2106" s="65"/>
      <c r="D2106" s="66" t="s">
        <v>326</v>
      </c>
      <c r="E2106" s="111">
        <v>0</v>
      </c>
      <c r="H2106" s="75"/>
      <c r="I2106" s="75"/>
      <c r="J2106" s="75"/>
    </row>
    <row r="2107" spans="1:10" ht="12" hidden="1" customHeight="1" x14ac:dyDescent="0.2">
      <c r="A2107" s="63">
        <v>22</v>
      </c>
      <c r="B2107" s="284">
        <v>30405</v>
      </c>
      <c r="C2107" s="65"/>
      <c r="D2107" s="66" t="s">
        <v>327</v>
      </c>
      <c r="E2107" s="111">
        <v>0</v>
      </c>
      <c r="H2107" s="75"/>
      <c r="I2107" s="75"/>
      <c r="J2107" s="75"/>
    </row>
    <row r="2108" spans="1:10" ht="12" hidden="1" customHeight="1" x14ac:dyDescent="0.2">
      <c r="A2108" s="63">
        <v>23</v>
      </c>
      <c r="B2108" s="284">
        <v>30401</v>
      </c>
      <c r="C2108" s="65"/>
      <c r="D2108" s="39" t="s">
        <v>323</v>
      </c>
      <c r="E2108" s="113">
        <v>0</v>
      </c>
      <c r="H2108" s="75"/>
      <c r="I2108" s="75"/>
      <c r="J2108" s="75"/>
    </row>
    <row r="2109" spans="1:10" ht="12" hidden="1" customHeight="1" x14ac:dyDescent="0.2">
      <c r="A2109" s="63">
        <v>23</v>
      </c>
      <c r="B2109" s="284">
        <v>30402</v>
      </c>
      <c r="C2109" s="65"/>
      <c r="D2109" s="66" t="s">
        <v>324</v>
      </c>
      <c r="E2109" s="111">
        <v>0</v>
      </c>
      <c r="H2109" s="75"/>
      <c r="I2109" s="75"/>
      <c r="J2109" s="75"/>
    </row>
    <row r="2110" spans="1:10" ht="12" hidden="1" customHeight="1" x14ac:dyDescent="0.2">
      <c r="A2110" s="63">
        <v>23</v>
      </c>
      <c r="B2110" s="284">
        <v>30403</v>
      </c>
      <c r="C2110" s="65"/>
      <c r="D2110" s="39" t="s">
        <v>325</v>
      </c>
      <c r="E2110" s="113">
        <v>0</v>
      </c>
      <c r="H2110" s="75"/>
      <c r="I2110" s="75"/>
      <c r="J2110" s="75"/>
    </row>
    <row r="2111" spans="1:10" ht="12" hidden="1" customHeight="1" x14ac:dyDescent="0.2">
      <c r="A2111" s="63">
        <v>23</v>
      </c>
      <c r="B2111" s="284">
        <v>30404</v>
      </c>
      <c r="C2111" s="65"/>
      <c r="D2111" s="66" t="s">
        <v>326</v>
      </c>
      <c r="E2111" s="111">
        <v>0</v>
      </c>
      <c r="H2111" s="75"/>
      <c r="I2111" s="75"/>
      <c r="J2111" s="75"/>
    </row>
    <row r="2112" spans="1:10" ht="12" hidden="1" customHeight="1" x14ac:dyDescent="0.2">
      <c r="A2112" s="63">
        <v>23</v>
      </c>
      <c r="B2112" s="284">
        <v>30405</v>
      </c>
      <c r="C2112" s="65"/>
      <c r="D2112" s="66" t="s">
        <v>327</v>
      </c>
      <c r="E2112" s="111">
        <v>0</v>
      </c>
      <c r="H2112" s="75"/>
      <c r="I2112" s="75"/>
      <c r="J2112" s="75"/>
    </row>
    <row r="2113" spans="1:10" ht="12" hidden="1" customHeight="1" x14ac:dyDescent="0.2">
      <c r="A2113" s="63">
        <v>24</v>
      </c>
      <c r="B2113" s="284">
        <v>30401</v>
      </c>
      <c r="C2113" s="65"/>
      <c r="D2113" s="39" t="s">
        <v>323</v>
      </c>
      <c r="E2113" s="113">
        <v>0</v>
      </c>
      <c r="H2113" s="75"/>
      <c r="I2113" s="75"/>
      <c r="J2113" s="75"/>
    </row>
    <row r="2114" spans="1:10" ht="12" hidden="1" customHeight="1" x14ac:dyDescent="0.2">
      <c r="A2114" s="63">
        <v>24</v>
      </c>
      <c r="B2114" s="284">
        <v>30402</v>
      </c>
      <c r="C2114" s="65"/>
      <c r="D2114" s="66" t="s">
        <v>324</v>
      </c>
      <c r="E2114" s="111">
        <v>0</v>
      </c>
      <c r="H2114" s="75"/>
      <c r="I2114" s="75"/>
      <c r="J2114" s="75"/>
    </row>
    <row r="2115" spans="1:10" ht="12" hidden="1" customHeight="1" x14ac:dyDescent="0.2">
      <c r="A2115" s="63">
        <v>24</v>
      </c>
      <c r="B2115" s="284">
        <v>30403</v>
      </c>
      <c r="C2115" s="65"/>
      <c r="D2115" s="39" t="s">
        <v>325</v>
      </c>
      <c r="E2115" s="113">
        <v>0</v>
      </c>
      <c r="H2115" s="75"/>
      <c r="I2115" s="75"/>
      <c r="J2115" s="75"/>
    </row>
    <row r="2116" spans="1:10" ht="12" hidden="1" customHeight="1" x14ac:dyDescent="0.2">
      <c r="A2116" s="63">
        <v>24</v>
      </c>
      <c r="B2116" s="284">
        <v>30404</v>
      </c>
      <c r="C2116" s="65"/>
      <c r="D2116" s="66" t="s">
        <v>326</v>
      </c>
      <c r="E2116" s="111">
        <v>0</v>
      </c>
      <c r="H2116" s="75"/>
      <c r="I2116" s="75"/>
      <c r="J2116" s="75"/>
    </row>
    <row r="2117" spans="1:10" ht="12" hidden="1" customHeight="1" x14ac:dyDescent="0.2">
      <c r="A2117" s="63">
        <v>24</v>
      </c>
      <c r="B2117" s="284">
        <v>30405</v>
      </c>
      <c r="C2117" s="65"/>
      <c r="D2117" s="66" t="s">
        <v>327</v>
      </c>
      <c r="E2117" s="111">
        <v>0</v>
      </c>
      <c r="H2117" s="75"/>
      <c r="I2117" s="75"/>
      <c r="J2117" s="75"/>
    </row>
    <row r="2118" spans="1:10" ht="12" hidden="1" customHeight="1" x14ac:dyDescent="0.2">
      <c r="A2118" s="63">
        <v>43</v>
      </c>
      <c r="B2118" s="284">
        <v>30401</v>
      </c>
      <c r="C2118" s="65"/>
      <c r="D2118" s="39" t="s">
        <v>323</v>
      </c>
      <c r="E2118" s="113">
        <v>0</v>
      </c>
      <c r="H2118" s="75"/>
      <c r="I2118" s="75"/>
      <c r="J2118" s="75"/>
    </row>
    <row r="2119" spans="1:10" ht="12" hidden="1" customHeight="1" x14ac:dyDescent="0.2">
      <c r="A2119" s="63">
        <v>43</v>
      </c>
      <c r="B2119" s="284">
        <v>30402</v>
      </c>
      <c r="C2119" s="65"/>
      <c r="D2119" s="66" t="s">
        <v>324</v>
      </c>
      <c r="E2119" s="111">
        <v>0</v>
      </c>
      <c r="H2119" s="75"/>
      <c r="I2119" s="75"/>
      <c r="J2119" s="75"/>
    </row>
    <row r="2120" spans="1:10" ht="12" hidden="1" customHeight="1" x14ac:dyDescent="0.2">
      <c r="A2120" s="63">
        <v>43</v>
      </c>
      <c r="B2120" s="284">
        <v>30403</v>
      </c>
      <c r="C2120" s="65"/>
      <c r="D2120" s="39" t="s">
        <v>325</v>
      </c>
      <c r="E2120" s="113">
        <v>0</v>
      </c>
      <c r="H2120" s="75"/>
      <c r="I2120" s="75"/>
      <c r="J2120" s="75"/>
    </row>
    <row r="2121" spans="1:10" ht="12" hidden="1" customHeight="1" x14ac:dyDescent="0.2">
      <c r="A2121" s="63">
        <v>43</v>
      </c>
      <c r="B2121" s="284">
        <v>30404</v>
      </c>
      <c r="C2121" s="65"/>
      <c r="D2121" s="66" t="s">
        <v>326</v>
      </c>
      <c r="E2121" s="111">
        <v>0</v>
      </c>
      <c r="H2121" s="75"/>
      <c r="I2121" s="75"/>
      <c r="J2121" s="75"/>
    </row>
    <row r="2122" spans="1:10" ht="12" hidden="1" customHeight="1" x14ac:dyDescent="0.2">
      <c r="A2122" s="63">
        <v>43</v>
      </c>
      <c r="B2122" s="284">
        <v>30405</v>
      </c>
      <c r="C2122" s="65"/>
      <c r="D2122" s="66" t="s">
        <v>327</v>
      </c>
      <c r="E2122" s="111">
        <v>0</v>
      </c>
      <c r="H2122" s="75"/>
      <c r="I2122" s="75"/>
      <c r="J2122" s="75"/>
    </row>
    <row r="2123" spans="1:10" ht="12" hidden="1" customHeight="1" x14ac:dyDescent="0.2">
      <c r="A2123" s="63">
        <v>44</v>
      </c>
      <c r="B2123" s="284">
        <v>30401</v>
      </c>
      <c r="C2123" s="65"/>
      <c r="D2123" s="39" t="s">
        <v>323</v>
      </c>
      <c r="E2123" s="113">
        <v>0</v>
      </c>
      <c r="H2123" s="75"/>
      <c r="I2123" s="75"/>
      <c r="J2123" s="75"/>
    </row>
    <row r="2124" spans="1:10" ht="12" hidden="1" customHeight="1" x14ac:dyDescent="0.2">
      <c r="A2124" s="63">
        <v>44</v>
      </c>
      <c r="B2124" s="284">
        <v>30402</v>
      </c>
      <c r="C2124" s="65"/>
      <c r="D2124" s="66" t="s">
        <v>324</v>
      </c>
      <c r="E2124" s="111">
        <v>0</v>
      </c>
      <c r="H2124" s="75"/>
      <c r="I2124" s="75"/>
      <c r="J2124" s="75"/>
    </row>
    <row r="2125" spans="1:10" ht="12" hidden="1" customHeight="1" x14ac:dyDescent="0.2">
      <c r="A2125" s="63">
        <v>44</v>
      </c>
      <c r="B2125" s="284">
        <v>30403</v>
      </c>
      <c r="C2125" s="65"/>
      <c r="D2125" s="39" t="s">
        <v>325</v>
      </c>
      <c r="E2125" s="113">
        <v>0</v>
      </c>
      <c r="H2125" s="75"/>
      <c r="I2125" s="75"/>
      <c r="J2125" s="75"/>
    </row>
    <row r="2126" spans="1:10" ht="12" hidden="1" customHeight="1" x14ac:dyDescent="0.2">
      <c r="A2126" s="63">
        <v>44</v>
      </c>
      <c r="B2126" s="284">
        <v>30404</v>
      </c>
      <c r="C2126" s="65"/>
      <c r="D2126" s="66" t="s">
        <v>326</v>
      </c>
      <c r="E2126" s="111">
        <v>0</v>
      </c>
      <c r="H2126" s="75"/>
      <c r="I2126" s="75"/>
      <c r="J2126" s="75"/>
    </row>
    <row r="2127" spans="1:10" ht="12" hidden="1" customHeight="1" x14ac:dyDescent="0.2">
      <c r="A2127" s="63">
        <v>44</v>
      </c>
      <c r="B2127" s="284">
        <v>30405</v>
      </c>
      <c r="C2127" s="65"/>
      <c r="D2127" s="66" t="s">
        <v>327</v>
      </c>
      <c r="E2127" s="111">
        <v>0</v>
      </c>
      <c r="H2127" s="75"/>
      <c r="I2127" s="75"/>
      <c r="J2127" s="75"/>
    </row>
    <row r="2128" spans="1:10" ht="12" hidden="1" customHeight="1" x14ac:dyDescent="0.2">
      <c r="A2128" s="63">
        <v>45</v>
      </c>
      <c r="B2128" s="284">
        <v>30401</v>
      </c>
      <c r="C2128" s="65"/>
      <c r="D2128" s="39" t="s">
        <v>323</v>
      </c>
      <c r="E2128" s="113">
        <v>0</v>
      </c>
      <c r="H2128" s="75"/>
      <c r="I2128" s="75"/>
      <c r="J2128" s="75"/>
    </row>
    <row r="2129" spans="1:10" ht="12" hidden="1" customHeight="1" x14ac:dyDescent="0.2">
      <c r="A2129" s="63">
        <v>45</v>
      </c>
      <c r="B2129" s="284">
        <v>30402</v>
      </c>
      <c r="C2129" s="65"/>
      <c r="D2129" s="66" t="s">
        <v>324</v>
      </c>
      <c r="E2129" s="111">
        <v>0</v>
      </c>
      <c r="H2129" s="75"/>
      <c r="I2129" s="75"/>
      <c r="J2129" s="75"/>
    </row>
    <row r="2130" spans="1:10" ht="12" hidden="1" customHeight="1" x14ac:dyDescent="0.2">
      <c r="A2130" s="63">
        <v>45</v>
      </c>
      <c r="B2130" s="284">
        <v>30403</v>
      </c>
      <c r="C2130" s="65"/>
      <c r="D2130" s="39" t="s">
        <v>325</v>
      </c>
      <c r="E2130" s="113">
        <v>0</v>
      </c>
      <c r="H2130" s="75"/>
      <c r="I2130" s="75"/>
      <c r="J2130" s="75"/>
    </row>
    <row r="2131" spans="1:10" ht="12" hidden="1" customHeight="1" x14ac:dyDescent="0.2">
      <c r="A2131" s="63">
        <v>45</v>
      </c>
      <c r="B2131" s="284">
        <v>30404</v>
      </c>
      <c r="C2131" s="65"/>
      <c r="D2131" s="66" t="s">
        <v>326</v>
      </c>
      <c r="E2131" s="111">
        <v>0</v>
      </c>
      <c r="H2131" s="75"/>
      <c r="I2131" s="75"/>
      <c r="J2131" s="75"/>
    </row>
    <row r="2132" spans="1:10" ht="12" hidden="1" customHeight="1" x14ac:dyDescent="0.2">
      <c r="A2132" s="63">
        <v>45</v>
      </c>
      <c r="B2132" s="284">
        <v>30405</v>
      </c>
      <c r="C2132" s="65"/>
      <c r="D2132" s="66" t="s">
        <v>327</v>
      </c>
      <c r="E2132" s="111">
        <v>0</v>
      </c>
      <c r="H2132" s="75"/>
      <c r="I2132" s="75"/>
      <c r="J2132" s="75"/>
    </row>
    <row r="2133" spans="1:10" ht="12" hidden="1" customHeight="1" x14ac:dyDescent="0.2">
      <c r="A2133" s="63">
        <v>46</v>
      </c>
      <c r="B2133" s="284">
        <v>30401</v>
      </c>
      <c r="C2133" s="65"/>
      <c r="D2133" s="39" t="s">
        <v>323</v>
      </c>
      <c r="E2133" s="113">
        <v>0</v>
      </c>
      <c r="H2133" s="75"/>
      <c r="I2133" s="75"/>
      <c r="J2133" s="75"/>
    </row>
    <row r="2134" spans="1:10" ht="12" hidden="1" customHeight="1" x14ac:dyDescent="0.2">
      <c r="A2134" s="63">
        <v>46</v>
      </c>
      <c r="B2134" s="284">
        <v>30402</v>
      </c>
      <c r="C2134" s="65"/>
      <c r="D2134" s="66" t="s">
        <v>324</v>
      </c>
      <c r="E2134" s="111">
        <v>0</v>
      </c>
      <c r="H2134" s="75"/>
      <c r="I2134" s="75"/>
      <c r="J2134" s="75"/>
    </row>
    <row r="2135" spans="1:10" ht="12" hidden="1" customHeight="1" x14ac:dyDescent="0.2">
      <c r="A2135" s="63">
        <v>46</v>
      </c>
      <c r="B2135" s="284">
        <v>30403</v>
      </c>
      <c r="C2135" s="65"/>
      <c r="D2135" s="39" t="s">
        <v>325</v>
      </c>
      <c r="E2135" s="113">
        <v>0</v>
      </c>
      <c r="H2135" s="75"/>
      <c r="I2135" s="75"/>
      <c r="J2135" s="75"/>
    </row>
    <row r="2136" spans="1:10" ht="12" hidden="1" customHeight="1" x14ac:dyDescent="0.2">
      <c r="A2136" s="63">
        <v>46</v>
      </c>
      <c r="B2136" s="284">
        <v>30404</v>
      </c>
      <c r="C2136" s="65"/>
      <c r="D2136" s="66" t="s">
        <v>326</v>
      </c>
      <c r="E2136" s="111">
        <v>0</v>
      </c>
      <c r="H2136" s="75"/>
      <c r="I2136" s="75"/>
      <c r="J2136" s="75"/>
    </row>
    <row r="2137" spans="1:10" ht="12" hidden="1" customHeight="1" x14ac:dyDescent="0.2">
      <c r="A2137" s="63">
        <v>46</v>
      </c>
      <c r="B2137" s="284">
        <v>30405</v>
      </c>
      <c r="C2137" s="65"/>
      <c r="D2137" s="66" t="s">
        <v>327</v>
      </c>
      <c r="E2137" s="111">
        <v>0</v>
      </c>
      <c r="H2137" s="75"/>
      <c r="I2137" s="75"/>
      <c r="J2137" s="75"/>
    </row>
    <row r="2138" spans="1:10" ht="12" hidden="1" customHeight="1" x14ac:dyDescent="0.2">
      <c r="A2138" s="63">
        <v>31</v>
      </c>
      <c r="B2138" s="284">
        <v>30401</v>
      </c>
      <c r="C2138" s="65"/>
      <c r="D2138" s="39" t="s">
        <v>323</v>
      </c>
      <c r="E2138" s="113">
        <v>0</v>
      </c>
      <c r="H2138" s="75"/>
      <c r="I2138" s="75"/>
      <c r="J2138" s="75"/>
    </row>
    <row r="2139" spans="1:10" ht="12" hidden="1" customHeight="1" x14ac:dyDescent="0.2">
      <c r="A2139" s="63">
        <v>31</v>
      </c>
      <c r="B2139" s="284">
        <v>30402</v>
      </c>
      <c r="C2139" s="65"/>
      <c r="D2139" s="66" t="s">
        <v>324</v>
      </c>
      <c r="E2139" s="111">
        <v>0</v>
      </c>
      <c r="H2139" s="75"/>
      <c r="I2139" s="75"/>
      <c r="J2139" s="75"/>
    </row>
    <row r="2140" spans="1:10" ht="12" hidden="1" customHeight="1" x14ac:dyDescent="0.2">
      <c r="A2140" s="63">
        <v>31</v>
      </c>
      <c r="B2140" s="284">
        <v>30403</v>
      </c>
      <c r="C2140" s="65"/>
      <c r="D2140" s="39" t="s">
        <v>325</v>
      </c>
      <c r="E2140" s="113">
        <v>0</v>
      </c>
      <c r="H2140" s="75"/>
      <c r="I2140" s="75"/>
      <c r="J2140" s="75"/>
    </row>
    <row r="2141" spans="1:10" ht="12" hidden="1" customHeight="1" x14ac:dyDescent="0.2">
      <c r="A2141" s="63">
        <v>31</v>
      </c>
      <c r="B2141" s="284">
        <v>30404</v>
      </c>
      <c r="C2141" s="65"/>
      <c r="D2141" s="66" t="s">
        <v>326</v>
      </c>
      <c r="E2141" s="111">
        <v>0</v>
      </c>
      <c r="H2141" s="75"/>
      <c r="I2141" s="75"/>
      <c r="J2141" s="75"/>
    </row>
    <row r="2142" spans="1:10" ht="12" hidden="1" customHeight="1" x14ac:dyDescent="0.2">
      <c r="A2142" s="63">
        <v>31</v>
      </c>
      <c r="B2142" s="284">
        <v>30405</v>
      </c>
      <c r="C2142" s="65"/>
      <c r="D2142" s="66" t="s">
        <v>327</v>
      </c>
      <c r="E2142" s="111">
        <v>0</v>
      </c>
      <c r="H2142" s="75"/>
      <c r="I2142" s="75"/>
      <c r="J2142" s="75"/>
    </row>
    <row r="2143" spans="1:10" ht="12" hidden="1" customHeight="1" x14ac:dyDescent="0.2">
      <c r="A2143" s="63">
        <v>36</v>
      </c>
      <c r="B2143" s="284">
        <v>30401</v>
      </c>
      <c r="C2143" s="65"/>
      <c r="D2143" s="39" t="s">
        <v>323</v>
      </c>
      <c r="E2143" s="113">
        <v>0</v>
      </c>
      <c r="H2143" s="75"/>
      <c r="I2143" s="75"/>
      <c r="J2143" s="75"/>
    </row>
    <row r="2144" spans="1:10" ht="12" hidden="1" customHeight="1" x14ac:dyDescent="0.2">
      <c r="A2144" s="63">
        <v>36</v>
      </c>
      <c r="B2144" s="284">
        <v>30402</v>
      </c>
      <c r="C2144" s="65"/>
      <c r="D2144" s="66" t="s">
        <v>324</v>
      </c>
      <c r="E2144" s="111">
        <v>0</v>
      </c>
      <c r="H2144" s="75"/>
      <c r="I2144" s="75"/>
      <c r="J2144" s="75"/>
    </row>
    <row r="2145" spans="1:10" ht="12" hidden="1" customHeight="1" x14ac:dyDescent="0.2">
      <c r="A2145" s="63">
        <v>36</v>
      </c>
      <c r="B2145" s="284">
        <v>30403</v>
      </c>
      <c r="C2145" s="65"/>
      <c r="D2145" s="39" t="s">
        <v>325</v>
      </c>
      <c r="E2145" s="113">
        <v>0</v>
      </c>
      <c r="H2145" s="75"/>
      <c r="I2145" s="75"/>
      <c r="J2145" s="75"/>
    </row>
    <row r="2146" spans="1:10" ht="12" hidden="1" customHeight="1" x14ac:dyDescent="0.2">
      <c r="A2146" s="63">
        <v>36</v>
      </c>
      <c r="B2146" s="284">
        <v>30404</v>
      </c>
      <c r="C2146" s="65"/>
      <c r="D2146" s="66" t="s">
        <v>326</v>
      </c>
      <c r="E2146" s="111">
        <v>0</v>
      </c>
      <c r="H2146" s="75"/>
      <c r="I2146" s="75"/>
      <c r="J2146" s="75"/>
    </row>
    <row r="2147" spans="1:10" ht="12" hidden="1" customHeight="1" x14ac:dyDescent="0.2">
      <c r="A2147" s="63">
        <v>36</v>
      </c>
      <c r="B2147" s="284">
        <v>30405</v>
      </c>
      <c r="C2147" s="65"/>
      <c r="D2147" s="66" t="s">
        <v>327</v>
      </c>
      <c r="E2147" s="111">
        <v>0</v>
      </c>
      <c r="H2147" s="75"/>
      <c r="I2147" s="75"/>
      <c r="J2147" s="75"/>
    </row>
    <row r="2148" spans="1:10" ht="12" hidden="1" customHeight="1" x14ac:dyDescent="0.2">
      <c r="A2148" s="63">
        <v>42</v>
      </c>
      <c r="B2148" s="284">
        <v>30401</v>
      </c>
      <c r="C2148" s="65"/>
      <c r="D2148" s="39" t="s">
        <v>323</v>
      </c>
      <c r="E2148" s="113">
        <v>0</v>
      </c>
      <c r="H2148" s="75"/>
      <c r="I2148" s="75"/>
      <c r="J2148" s="75"/>
    </row>
    <row r="2149" spans="1:10" ht="12" hidden="1" customHeight="1" x14ac:dyDescent="0.2">
      <c r="A2149" s="63">
        <v>42</v>
      </c>
      <c r="B2149" s="284">
        <v>30402</v>
      </c>
      <c r="C2149" s="65"/>
      <c r="D2149" s="66" t="s">
        <v>324</v>
      </c>
      <c r="E2149" s="111">
        <v>0</v>
      </c>
      <c r="H2149" s="75"/>
      <c r="I2149" s="75"/>
      <c r="J2149" s="75"/>
    </row>
    <row r="2150" spans="1:10" ht="12" hidden="1" customHeight="1" x14ac:dyDescent="0.2">
      <c r="A2150" s="63">
        <v>42</v>
      </c>
      <c r="B2150" s="284">
        <v>30403</v>
      </c>
      <c r="C2150" s="65"/>
      <c r="D2150" s="39" t="s">
        <v>325</v>
      </c>
      <c r="E2150" s="113">
        <v>0</v>
      </c>
      <c r="H2150" s="75"/>
      <c r="I2150" s="75"/>
      <c r="J2150" s="75"/>
    </row>
    <row r="2151" spans="1:10" ht="12" hidden="1" customHeight="1" x14ac:dyDescent="0.2">
      <c r="A2151" s="63">
        <v>42</v>
      </c>
      <c r="B2151" s="284">
        <v>30404</v>
      </c>
      <c r="C2151" s="65"/>
      <c r="D2151" s="66" t="s">
        <v>326</v>
      </c>
      <c r="E2151" s="111">
        <v>0</v>
      </c>
      <c r="H2151" s="75"/>
      <c r="I2151" s="75"/>
      <c r="J2151" s="75"/>
    </row>
    <row r="2152" spans="1:10" ht="12" hidden="1" customHeight="1" x14ac:dyDescent="0.2">
      <c r="A2152" s="63">
        <v>42</v>
      </c>
      <c r="B2152" s="284">
        <v>30405</v>
      </c>
      <c r="C2152" s="65"/>
      <c r="D2152" s="66" t="s">
        <v>327</v>
      </c>
      <c r="E2152" s="111">
        <v>0</v>
      </c>
      <c r="H2152" s="75"/>
      <c r="I2152" s="75"/>
      <c r="J2152" s="75"/>
    </row>
    <row r="2153" spans="1:10" ht="12" hidden="1" customHeight="1" thickBot="1" x14ac:dyDescent="0.25">
      <c r="A2153" s="71"/>
      <c r="B2153" s="288" t="s">
        <v>106</v>
      </c>
      <c r="C2153" s="65"/>
      <c r="D2153" s="39"/>
      <c r="E2153" s="114"/>
      <c r="H2153" s="75"/>
      <c r="I2153" s="75"/>
      <c r="J2153" s="75"/>
    </row>
    <row r="2154" spans="1:10" ht="18" hidden="1" customHeight="1" thickBot="1" x14ac:dyDescent="0.25">
      <c r="A2154" s="562">
        <v>4</v>
      </c>
      <c r="B2154" s="564"/>
      <c r="C2154" s="83"/>
      <c r="D2154" s="84" t="s">
        <v>378</v>
      </c>
      <c r="E2154" s="118">
        <f>+E2156+E2278</f>
        <v>0</v>
      </c>
      <c r="H2154" s="75"/>
      <c r="I2154" s="75"/>
      <c r="J2154" s="75"/>
    </row>
    <row r="2155" spans="1:10" ht="12" hidden="1" customHeight="1" x14ac:dyDescent="0.2">
      <c r="A2155" s="93"/>
      <c r="B2155" s="289" t="s">
        <v>106</v>
      </c>
      <c r="C2155" s="70"/>
      <c r="D2155" s="39"/>
      <c r="E2155" s="114"/>
      <c r="H2155" s="75"/>
      <c r="I2155" s="75"/>
      <c r="J2155" s="75"/>
    </row>
    <row r="2156" spans="1:10" ht="12" hidden="1" customHeight="1" x14ac:dyDescent="0.2">
      <c r="A2156" s="541" t="s">
        <v>257</v>
      </c>
      <c r="B2156" s="543"/>
      <c r="C2156" s="68"/>
      <c r="D2156" s="43" t="s">
        <v>379</v>
      </c>
      <c r="E2156" s="115">
        <f>SUM(E2157:E2196)</f>
        <v>0</v>
      </c>
      <c r="H2156" s="75"/>
      <c r="I2156" s="75"/>
      <c r="J2156" s="75"/>
    </row>
    <row r="2157" spans="1:10" ht="12" hidden="1" customHeight="1" x14ac:dyDescent="0.2">
      <c r="A2157" s="63">
        <v>17</v>
      </c>
      <c r="B2157" s="38">
        <v>40101</v>
      </c>
      <c r="C2157" s="70"/>
      <c r="D2157" s="39" t="s">
        <v>380</v>
      </c>
      <c r="E2157" s="113">
        <v>0</v>
      </c>
      <c r="H2157" s="75"/>
      <c r="I2157" s="75"/>
      <c r="J2157" s="75"/>
    </row>
    <row r="2158" spans="1:10" ht="12" hidden="1" customHeight="1" x14ac:dyDescent="0.2">
      <c r="A2158" s="63">
        <v>17</v>
      </c>
      <c r="B2158" s="38">
        <v>40102</v>
      </c>
      <c r="C2158" s="70"/>
      <c r="D2158" s="39" t="s">
        <v>381</v>
      </c>
      <c r="E2158" s="113">
        <v>0</v>
      </c>
      <c r="H2158" s="75"/>
      <c r="I2158" s="75"/>
      <c r="J2158" s="75"/>
    </row>
    <row r="2159" spans="1:10" ht="12" hidden="1" customHeight="1" x14ac:dyDescent="0.2">
      <c r="A2159" s="63">
        <v>17</v>
      </c>
      <c r="B2159" s="38">
        <v>40103</v>
      </c>
      <c r="C2159" s="70"/>
      <c r="D2159" s="39" t="s">
        <v>382</v>
      </c>
      <c r="E2159" s="113">
        <v>0</v>
      </c>
      <c r="H2159" s="75"/>
      <c r="I2159" s="75"/>
      <c r="J2159" s="75"/>
    </row>
    <row r="2160" spans="1:10" ht="12" hidden="1" customHeight="1" x14ac:dyDescent="0.2">
      <c r="A2160" s="63">
        <v>17</v>
      </c>
      <c r="B2160" s="38">
        <v>40104</v>
      </c>
      <c r="C2160" s="70"/>
      <c r="D2160" s="39" t="s">
        <v>383</v>
      </c>
      <c r="E2160" s="113">
        <v>0</v>
      </c>
      <c r="H2160" s="75"/>
      <c r="I2160" s="75"/>
      <c r="J2160" s="75"/>
    </row>
    <row r="2161" spans="1:10" ht="12" hidden="1" customHeight="1" x14ac:dyDescent="0.2">
      <c r="A2161" s="63">
        <v>17</v>
      </c>
      <c r="B2161" s="38">
        <v>40105</v>
      </c>
      <c r="C2161" s="70"/>
      <c r="D2161" s="39" t="s">
        <v>384</v>
      </c>
      <c r="E2161" s="113">
        <v>0</v>
      </c>
      <c r="H2161" s="75"/>
      <c r="I2161" s="75"/>
      <c r="J2161" s="75"/>
    </row>
    <row r="2162" spans="1:10" ht="12" hidden="1" customHeight="1" x14ac:dyDescent="0.2">
      <c r="A2162" s="63">
        <v>17</v>
      </c>
      <c r="B2162" s="38">
        <v>40106</v>
      </c>
      <c r="C2162" s="70"/>
      <c r="D2162" s="39" t="s">
        <v>332</v>
      </c>
      <c r="E2162" s="113">
        <v>0</v>
      </c>
      <c r="H2162" s="75"/>
      <c r="I2162" s="75"/>
      <c r="J2162" s="75"/>
    </row>
    <row r="2163" spans="1:10" ht="12" hidden="1" customHeight="1" x14ac:dyDescent="0.2">
      <c r="A2163" s="63">
        <v>17</v>
      </c>
      <c r="B2163" s="38">
        <v>40107</v>
      </c>
      <c r="C2163" s="70"/>
      <c r="D2163" s="39" t="s">
        <v>333</v>
      </c>
      <c r="E2163" s="113">
        <v>0</v>
      </c>
      <c r="H2163" s="75"/>
      <c r="I2163" s="75"/>
      <c r="J2163" s="75"/>
    </row>
    <row r="2164" spans="1:10" ht="12" hidden="1" customHeight="1" x14ac:dyDescent="0.2">
      <c r="A2164" s="63">
        <v>17</v>
      </c>
      <c r="B2164" s="38">
        <v>40108</v>
      </c>
      <c r="C2164" s="70"/>
      <c r="D2164" s="39" t="s">
        <v>334</v>
      </c>
      <c r="E2164" s="113">
        <v>0</v>
      </c>
      <c r="H2164" s="75"/>
      <c r="I2164" s="75"/>
      <c r="J2164" s="75"/>
    </row>
    <row r="2165" spans="1:10" ht="12" hidden="1" customHeight="1" x14ac:dyDescent="0.2">
      <c r="A2165" s="63">
        <v>18</v>
      </c>
      <c r="B2165" s="38">
        <v>40101</v>
      </c>
      <c r="C2165" s="70"/>
      <c r="D2165" s="39" t="s">
        <v>380</v>
      </c>
      <c r="E2165" s="113">
        <v>0</v>
      </c>
      <c r="H2165" s="75"/>
      <c r="I2165" s="75"/>
      <c r="J2165" s="75"/>
    </row>
    <row r="2166" spans="1:10" ht="12" hidden="1" customHeight="1" x14ac:dyDescent="0.2">
      <c r="A2166" s="63">
        <v>18</v>
      </c>
      <c r="B2166" s="38">
        <v>40102</v>
      </c>
      <c r="C2166" s="70"/>
      <c r="D2166" s="39" t="s">
        <v>381</v>
      </c>
      <c r="E2166" s="113">
        <v>0</v>
      </c>
      <c r="H2166" s="75"/>
      <c r="I2166" s="75"/>
      <c r="J2166" s="75"/>
    </row>
    <row r="2167" spans="1:10" ht="12" hidden="1" customHeight="1" x14ac:dyDescent="0.2">
      <c r="A2167" s="63">
        <v>18</v>
      </c>
      <c r="B2167" s="38">
        <v>40103</v>
      </c>
      <c r="C2167" s="70"/>
      <c r="D2167" s="39" t="s">
        <v>382</v>
      </c>
      <c r="E2167" s="113">
        <v>0</v>
      </c>
      <c r="H2167" s="75"/>
      <c r="I2167" s="75"/>
      <c r="J2167" s="75"/>
    </row>
    <row r="2168" spans="1:10" ht="12" hidden="1" customHeight="1" x14ac:dyDescent="0.2">
      <c r="A2168" s="63">
        <v>18</v>
      </c>
      <c r="B2168" s="38">
        <v>40104</v>
      </c>
      <c r="C2168" s="70"/>
      <c r="D2168" s="39" t="s">
        <v>383</v>
      </c>
      <c r="E2168" s="113">
        <v>0</v>
      </c>
      <c r="H2168" s="75"/>
      <c r="I2168" s="75"/>
      <c r="J2168" s="75"/>
    </row>
    <row r="2169" spans="1:10" ht="12" hidden="1" customHeight="1" x14ac:dyDescent="0.2">
      <c r="A2169" s="63">
        <v>18</v>
      </c>
      <c r="B2169" s="38">
        <v>40105</v>
      </c>
      <c r="C2169" s="70"/>
      <c r="D2169" s="39" t="s">
        <v>384</v>
      </c>
      <c r="E2169" s="113">
        <v>0</v>
      </c>
      <c r="H2169" s="75"/>
      <c r="I2169" s="75"/>
      <c r="J2169" s="75"/>
    </row>
    <row r="2170" spans="1:10" ht="12" hidden="1" customHeight="1" x14ac:dyDescent="0.2">
      <c r="A2170" s="63">
        <v>18</v>
      </c>
      <c r="B2170" s="38">
        <v>40106</v>
      </c>
      <c r="C2170" s="70"/>
      <c r="D2170" s="39" t="s">
        <v>332</v>
      </c>
      <c r="E2170" s="113">
        <v>0</v>
      </c>
      <c r="H2170" s="75"/>
      <c r="I2170" s="75"/>
      <c r="J2170" s="75"/>
    </row>
    <row r="2171" spans="1:10" ht="12" hidden="1" customHeight="1" x14ac:dyDescent="0.2">
      <c r="A2171" s="63">
        <v>18</v>
      </c>
      <c r="B2171" s="38">
        <v>40107</v>
      </c>
      <c r="C2171" s="70"/>
      <c r="D2171" s="39" t="s">
        <v>333</v>
      </c>
      <c r="E2171" s="113">
        <v>0</v>
      </c>
      <c r="H2171" s="75"/>
      <c r="I2171" s="75"/>
      <c r="J2171" s="75"/>
    </row>
    <row r="2172" spans="1:10" ht="12" hidden="1" customHeight="1" x14ac:dyDescent="0.2">
      <c r="A2172" s="63">
        <v>18</v>
      </c>
      <c r="B2172" s="38">
        <v>40108</v>
      </c>
      <c r="C2172" s="70"/>
      <c r="D2172" s="39" t="s">
        <v>334</v>
      </c>
      <c r="E2172" s="113">
        <v>0</v>
      </c>
      <c r="H2172" s="75"/>
      <c r="I2172" s="75"/>
      <c r="J2172" s="75"/>
    </row>
    <row r="2173" spans="1:10" ht="12" hidden="1" customHeight="1" x14ac:dyDescent="0.2">
      <c r="A2173" s="63">
        <v>19</v>
      </c>
      <c r="B2173" s="38">
        <v>40101</v>
      </c>
      <c r="C2173" s="70"/>
      <c r="D2173" s="39" t="s">
        <v>380</v>
      </c>
      <c r="E2173" s="113">
        <v>0</v>
      </c>
      <c r="H2173" s="75"/>
      <c r="I2173" s="75"/>
      <c r="J2173" s="75"/>
    </row>
    <row r="2174" spans="1:10" ht="12" hidden="1" customHeight="1" x14ac:dyDescent="0.2">
      <c r="A2174" s="63">
        <v>19</v>
      </c>
      <c r="B2174" s="38">
        <v>40102</v>
      </c>
      <c r="C2174" s="70"/>
      <c r="D2174" s="39" t="s">
        <v>381</v>
      </c>
      <c r="E2174" s="113">
        <v>0</v>
      </c>
      <c r="H2174" s="75"/>
      <c r="I2174" s="75"/>
      <c r="J2174" s="75"/>
    </row>
    <row r="2175" spans="1:10" ht="12" hidden="1" customHeight="1" x14ac:dyDescent="0.2">
      <c r="A2175" s="63">
        <v>19</v>
      </c>
      <c r="B2175" s="38">
        <v>40103</v>
      </c>
      <c r="C2175" s="70"/>
      <c r="D2175" s="39" t="s">
        <v>382</v>
      </c>
      <c r="E2175" s="113">
        <v>0</v>
      </c>
      <c r="H2175" s="75"/>
      <c r="I2175" s="75"/>
      <c r="J2175" s="75"/>
    </row>
    <row r="2176" spans="1:10" ht="12" hidden="1" customHeight="1" x14ac:dyDescent="0.2">
      <c r="A2176" s="63">
        <v>19</v>
      </c>
      <c r="B2176" s="38">
        <v>40104</v>
      </c>
      <c r="C2176" s="70"/>
      <c r="D2176" s="39" t="s">
        <v>383</v>
      </c>
      <c r="E2176" s="113">
        <v>0</v>
      </c>
      <c r="H2176" s="75"/>
      <c r="I2176" s="75"/>
      <c r="J2176" s="75"/>
    </row>
    <row r="2177" spans="1:10" ht="12" hidden="1" customHeight="1" x14ac:dyDescent="0.2">
      <c r="A2177" s="63">
        <v>19</v>
      </c>
      <c r="B2177" s="38">
        <v>40105</v>
      </c>
      <c r="C2177" s="70"/>
      <c r="D2177" s="39" t="s">
        <v>384</v>
      </c>
      <c r="E2177" s="113">
        <v>0</v>
      </c>
      <c r="H2177" s="75"/>
      <c r="I2177" s="75"/>
      <c r="J2177" s="75"/>
    </row>
    <row r="2178" spans="1:10" ht="12" hidden="1" customHeight="1" x14ac:dyDescent="0.2">
      <c r="A2178" s="63">
        <v>19</v>
      </c>
      <c r="B2178" s="38">
        <v>40106</v>
      </c>
      <c r="C2178" s="70"/>
      <c r="D2178" s="39" t="s">
        <v>332</v>
      </c>
      <c r="E2178" s="113">
        <v>0</v>
      </c>
      <c r="H2178" s="75"/>
      <c r="I2178" s="75"/>
      <c r="J2178" s="75"/>
    </row>
    <row r="2179" spans="1:10" ht="12" hidden="1" customHeight="1" x14ac:dyDescent="0.2">
      <c r="A2179" s="63">
        <v>19</v>
      </c>
      <c r="B2179" s="38">
        <v>40107</v>
      </c>
      <c r="C2179" s="70"/>
      <c r="D2179" s="39" t="s">
        <v>333</v>
      </c>
      <c r="E2179" s="113">
        <v>0</v>
      </c>
      <c r="H2179" s="75"/>
      <c r="I2179" s="75"/>
      <c r="J2179" s="75"/>
    </row>
    <row r="2180" spans="1:10" ht="12" hidden="1" customHeight="1" x14ac:dyDescent="0.2">
      <c r="A2180" s="63">
        <v>19</v>
      </c>
      <c r="B2180" s="38">
        <v>40108</v>
      </c>
      <c r="C2180" s="70"/>
      <c r="D2180" s="39" t="s">
        <v>334</v>
      </c>
      <c r="E2180" s="113">
        <v>0</v>
      </c>
      <c r="H2180" s="75"/>
      <c r="I2180" s="75"/>
      <c r="J2180" s="75"/>
    </row>
    <row r="2181" spans="1:10" ht="12" hidden="1" customHeight="1" x14ac:dyDescent="0.2">
      <c r="A2181" s="63">
        <v>20</v>
      </c>
      <c r="B2181" s="38">
        <v>40101</v>
      </c>
      <c r="C2181" s="70"/>
      <c r="D2181" s="39" t="s">
        <v>380</v>
      </c>
      <c r="E2181" s="113">
        <v>0</v>
      </c>
      <c r="H2181" s="75"/>
      <c r="I2181" s="75"/>
      <c r="J2181" s="75"/>
    </row>
    <row r="2182" spans="1:10" ht="12" hidden="1" customHeight="1" x14ac:dyDescent="0.2">
      <c r="A2182" s="63">
        <v>20</v>
      </c>
      <c r="B2182" s="38">
        <v>40102</v>
      </c>
      <c r="C2182" s="70"/>
      <c r="D2182" s="39" t="s">
        <v>381</v>
      </c>
      <c r="E2182" s="113">
        <v>0</v>
      </c>
      <c r="H2182" s="75"/>
      <c r="I2182" s="75"/>
      <c r="J2182" s="75"/>
    </row>
    <row r="2183" spans="1:10" ht="12" hidden="1" customHeight="1" x14ac:dyDescent="0.2">
      <c r="A2183" s="63">
        <v>20</v>
      </c>
      <c r="B2183" s="38">
        <v>40103</v>
      </c>
      <c r="C2183" s="70"/>
      <c r="D2183" s="39" t="s">
        <v>382</v>
      </c>
      <c r="E2183" s="113">
        <v>0</v>
      </c>
      <c r="H2183" s="75"/>
      <c r="I2183" s="75"/>
      <c r="J2183" s="75"/>
    </row>
    <row r="2184" spans="1:10" ht="12" hidden="1" customHeight="1" x14ac:dyDescent="0.2">
      <c r="A2184" s="63">
        <v>20</v>
      </c>
      <c r="B2184" s="38">
        <v>40104</v>
      </c>
      <c r="C2184" s="70"/>
      <c r="D2184" s="39" t="s">
        <v>383</v>
      </c>
      <c r="E2184" s="113">
        <v>0</v>
      </c>
      <c r="H2184" s="75"/>
      <c r="I2184" s="75"/>
      <c r="J2184" s="75"/>
    </row>
    <row r="2185" spans="1:10" ht="12" hidden="1" customHeight="1" x14ac:dyDescent="0.2">
      <c r="A2185" s="63">
        <v>20</v>
      </c>
      <c r="B2185" s="38">
        <v>40105</v>
      </c>
      <c r="C2185" s="70"/>
      <c r="D2185" s="39" t="s">
        <v>384</v>
      </c>
      <c r="E2185" s="113">
        <v>0</v>
      </c>
      <c r="H2185" s="75"/>
      <c r="I2185" s="75"/>
      <c r="J2185" s="75"/>
    </row>
    <row r="2186" spans="1:10" ht="12" hidden="1" customHeight="1" x14ac:dyDescent="0.2">
      <c r="A2186" s="63">
        <v>20</v>
      </c>
      <c r="B2186" s="38">
        <v>40106</v>
      </c>
      <c r="C2186" s="70"/>
      <c r="D2186" s="39" t="s">
        <v>332</v>
      </c>
      <c r="E2186" s="113">
        <v>0</v>
      </c>
      <c r="H2186" s="75"/>
      <c r="I2186" s="75"/>
      <c r="J2186" s="75"/>
    </row>
    <row r="2187" spans="1:10" ht="12" hidden="1" customHeight="1" x14ac:dyDescent="0.2">
      <c r="A2187" s="63">
        <v>20</v>
      </c>
      <c r="B2187" s="38">
        <v>40107</v>
      </c>
      <c r="C2187" s="70"/>
      <c r="D2187" s="39" t="s">
        <v>333</v>
      </c>
      <c r="E2187" s="113">
        <v>0</v>
      </c>
      <c r="H2187" s="75"/>
      <c r="I2187" s="75"/>
      <c r="J2187" s="75"/>
    </row>
    <row r="2188" spans="1:10" ht="12" hidden="1" customHeight="1" x14ac:dyDescent="0.2">
      <c r="A2188" s="63">
        <v>20</v>
      </c>
      <c r="B2188" s="38">
        <v>40108</v>
      </c>
      <c r="C2188" s="70"/>
      <c r="D2188" s="39" t="s">
        <v>334</v>
      </c>
      <c r="E2188" s="113">
        <v>0</v>
      </c>
      <c r="H2188" s="75"/>
      <c r="I2188" s="75"/>
      <c r="J2188" s="75"/>
    </row>
    <row r="2189" spans="1:10" ht="12" hidden="1" customHeight="1" x14ac:dyDescent="0.2">
      <c r="A2189" s="63">
        <v>21</v>
      </c>
      <c r="B2189" s="38">
        <v>40101</v>
      </c>
      <c r="C2189" s="70"/>
      <c r="D2189" s="39" t="s">
        <v>380</v>
      </c>
      <c r="E2189" s="113">
        <v>0</v>
      </c>
      <c r="H2189" s="75"/>
      <c r="I2189" s="75"/>
      <c r="J2189" s="75"/>
    </row>
    <row r="2190" spans="1:10" ht="12" hidden="1" customHeight="1" x14ac:dyDescent="0.2">
      <c r="A2190" s="63">
        <v>21</v>
      </c>
      <c r="B2190" s="38">
        <v>40102</v>
      </c>
      <c r="C2190" s="70"/>
      <c r="D2190" s="39" t="s">
        <v>381</v>
      </c>
      <c r="E2190" s="113">
        <v>0</v>
      </c>
      <c r="H2190" s="75"/>
      <c r="I2190" s="75"/>
      <c r="J2190" s="75"/>
    </row>
    <row r="2191" spans="1:10" ht="12" hidden="1" customHeight="1" x14ac:dyDescent="0.2">
      <c r="A2191" s="63">
        <v>21</v>
      </c>
      <c r="B2191" s="38">
        <v>40103</v>
      </c>
      <c r="C2191" s="70"/>
      <c r="D2191" s="39" t="s">
        <v>382</v>
      </c>
      <c r="E2191" s="113">
        <v>0</v>
      </c>
      <c r="H2191" s="75"/>
      <c r="I2191" s="75"/>
      <c r="J2191" s="75"/>
    </row>
    <row r="2192" spans="1:10" ht="12" hidden="1" customHeight="1" x14ac:dyDescent="0.2">
      <c r="A2192" s="63">
        <v>21</v>
      </c>
      <c r="B2192" s="38">
        <v>40104</v>
      </c>
      <c r="C2192" s="70"/>
      <c r="D2192" s="39" t="s">
        <v>383</v>
      </c>
      <c r="E2192" s="113">
        <v>0</v>
      </c>
      <c r="H2192" s="75"/>
      <c r="I2192" s="75"/>
      <c r="J2192" s="75"/>
    </row>
    <row r="2193" spans="1:10" ht="12" hidden="1" customHeight="1" x14ac:dyDescent="0.2">
      <c r="A2193" s="63">
        <v>21</v>
      </c>
      <c r="B2193" s="38">
        <v>40105</v>
      </c>
      <c r="C2193" s="70"/>
      <c r="D2193" s="39" t="s">
        <v>384</v>
      </c>
      <c r="E2193" s="113">
        <v>0</v>
      </c>
      <c r="H2193" s="75"/>
      <c r="I2193" s="75"/>
      <c r="J2193" s="75"/>
    </row>
    <row r="2194" spans="1:10" ht="12" hidden="1" customHeight="1" x14ac:dyDescent="0.2">
      <c r="A2194" s="63">
        <v>21</v>
      </c>
      <c r="B2194" s="38">
        <v>40106</v>
      </c>
      <c r="C2194" s="70"/>
      <c r="D2194" s="39" t="s">
        <v>332</v>
      </c>
      <c r="E2194" s="113">
        <v>0</v>
      </c>
      <c r="H2194" s="75"/>
      <c r="I2194" s="75"/>
      <c r="J2194" s="75"/>
    </row>
    <row r="2195" spans="1:10" ht="12" hidden="1" customHeight="1" x14ac:dyDescent="0.2">
      <c r="A2195" s="63">
        <v>21</v>
      </c>
      <c r="B2195" s="38">
        <v>40107</v>
      </c>
      <c r="C2195" s="70"/>
      <c r="D2195" s="39" t="s">
        <v>333</v>
      </c>
      <c r="E2195" s="113">
        <v>0</v>
      </c>
      <c r="H2195" s="75"/>
      <c r="I2195" s="75"/>
      <c r="J2195" s="75"/>
    </row>
    <row r="2196" spans="1:10" ht="12" hidden="1" customHeight="1" x14ac:dyDescent="0.2">
      <c r="A2196" s="63">
        <v>21</v>
      </c>
      <c r="B2196" s="38">
        <v>40108</v>
      </c>
      <c r="C2196" s="70"/>
      <c r="D2196" s="39" t="s">
        <v>334</v>
      </c>
      <c r="E2196" s="113">
        <v>0</v>
      </c>
      <c r="H2196" s="75"/>
      <c r="I2196" s="75"/>
      <c r="J2196" s="75"/>
    </row>
    <row r="2197" spans="1:10" s="79" customFormat="1" ht="12" hidden="1" customHeight="1" x14ac:dyDescent="0.2">
      <c r="A2197" s="63">
        <v>22</v>
      </c>
      <c r="B2197" s="38">
        <v>40101</v>
      </c>
      <c r="C2197" s="70"/>
      <c r="D2197" s="39" t="s">
        <v>380</v>
      </c>
      <c r="E2197" s="113">
        <v>0</v>
      </c>
      <c r="F2197" s="133"/>
      <c r="G2197" s="97"/>
      <c r="H2197" s="97"/>
      <c r="I2197" s="97"/>
      <c r="J2197" s="97"/>
    </row>
    <row r="2198" spans="1:10" s="79" customFormat="1" ht="12" hidden="1" customHeight="1" x14ac:dyDescent="0.2">
      <c r="A2198" s="63">
        <v>22</v>
      </c>
      <c r="B2198" s="38">
        <v>40102</v>
      </c>
      <c r="C2198" s="70"/>
      <c r="D2198" s="39" t="s">
        <v>381</v>
      </c>
      <c r="E2198" s="113">
        <v>0</v>
      </c>
      <c r="F2198" s="133"/>
      <c r="G2198" s="97"/>
      <c r="H2198" s="97"/>
      <c r="I2198" s="97"/>
      <c r="J2198" s="97"/>
    </row>
    <row r="2199" spans="1:10" s="79" customFormat="1" ht="12" hidden="1" customHeight="1" x14ac:dyDescent="0.2">
      <c r="A2199" s="63">
        <v>22</v>
      </c>
      <c r="B2199" s="38">
        <v>40103</v>
      </c>
      <c r="C2199" s="70"/>
      <c r="D2199" s="39" t="s">
        <v>382</v>
      </c>
      <c r="E2199" s="113">
        <v>0</v>
      </c>
      <c r="F2199" s="133"/>
      <c r="G2199" s="97"/>
      <c r="H2199" s="97"/>
      <c r="I2199" s="97"/>
      <c r="J2199" s="97"/>
    </row>
    <row r="2200" spans="1:10" s="79" customFormat="1" ht="12" hidden="1" customHeight="1" x14ac:dyDescent="0.2">
      <c r="A2200" s="63">
        <v>22</v>
      </c>
      <c r="B2200" s="38">
        <v>40104</v>
      </c>
      <c r="C2200" s="70"/>
      <c r="D2200" s="39" t="s">
        <v>383</v>
      </c>
      <c r="E2200" s="113">
        <v>0</v>
      </c>
      <c r="F2200" s="133"/>
      <c r="G2200" s="97"/>
      <c r="H2200" s="97"/>
      <c r="I2200" s="97"/>
      <c r="J2200" s="97"/>
    </row>
    <row r="2201" spans="1:10" s="79" customFormat="1" ht="12" hidden="1" customHeight="1" x14ac:dyDescent="0.2">
      <c r="A2201" s="63">
        <v>22</v>
      </c>
      <c r="B2201" s="38">
        <v>40105</v>
      </c>
      <c r="C2201" s="70"/>
      <c r="D2201" s="39" t="s">
        <v>384</v>
      </c>
      <c r="E2201" s="113">
        <v>0</v>
      </c>
      <c r="F2201" s="133"/>
      <c r="G2201" s="97"/>
      <c r="H2201" s="97"/>
      <c r="I2201" s="97"/>
      <c r="J2201" s="97"/>
    </row>
    <row r="2202" spans="1:10" s="79" customFormat="1" ht="12" hidden="1" customHeight="1" x14ac:dyDescent="0.2">
      <c r="A2202" s="63">
        <v>22</v>
      </c>
      <c r="B2202" s="38">
        <v>40106</v>
      </c>
      <c r="C2202" s="70"/>
      <c r="D2202" s="39" t="s">
        <v>332</v>
      </c>
      <c r="E2202" s="113">
        <v>0</v>
      </c>
      <c r="F2202" s="133"/>
      <c r="G2202" s="97"/>
      <c r="H2202" s="97"/>
      <c r="I2202" s="97"/>
      <c r="J2202" s="97"/>
    </row>
    <row r="2203" spans="1:10" s="79" customFormat="1" ht="12" hidden="1" customHeight="1" x14ac:dyDescent="0.2">
      <c r="A2203" s="63">
        <v>22</v>
      </c>
      <c r="B2203" s="38">
        <v>40107</v>
      </c>
      <c r="C2203" s="70"/>
      <c r="D2203" s="39" t="s">
        <v>333</v>
      </c>
      <c r="E2203" s="113">
        <v>0</v>
      </c>
      <c r="F2203" s="133"/>
      <c r="G2203" s="97"/>
      <c r="H2203" s="97"/>
      <c r="I2203" s="97"/>
      <c r="J2203" s="97"/>
    </row>
    <row r="2204" spans="1:10" s="79" customFormat="1" ht="12" hidden="1" customHeight="1" x14ac:dyDescent="0.2">
      <c r="A2204" s="63">
        <v>22</v>
      </c>
      <c r="B2204" s="38">
        <v>40108</v>
      </c>
      <c r="C2204" s="70"/>
      <c r="D2204" s="39" t="s">
        <v>334</v>
      </c>
      <c r="E2204" s="113">
        <v>0</v>
      </c>
      <c r="F2204" s="133"/>
      <c r="G2204" s="97"/>
      <c r="H2204" s="97"/>
      <c r="I2204" s="97"/>
      <c r="J2204" s="97"/>
    </row>
    <row r="2205" spans="1:10" s="79" customFormat="1" ht="12" hidden="1" customHeight="1" x14ac:dyDescent="0.2">
      <c r="A2205" s="63">
        <v>23</v>
      </c>
      <c r="B2205" s="38">
        <v>40101</v>
      </c>
      <c r="C2205" s="70"/>
      <c r="D2205" s="39" t="s">
        <v>380</v>
      </c>
      <c r="E2205" s="113">
        <v>0</v>
      </c>
      <c r="F2205" s="133"/>
      <c r="G2205" s="97"/>
      <c r="H2205" s="97"/>
      <c r="I2205" s="97"/>
      <c r="J2205" s="97"/>
    </row>
    <row r="2206" spans="1:10" s="79" customFormat="1" ht="12" hidden="1" customHeight="1" x14ac:dyDescent="0.2">
      <c r="A2206" s="63">
        <v>23</v>
      </c>
      <c r="B2206" s="38">
        <v>40102</v>
      </c>
      <c r="C2206" s="70"/>
      <c r="D2206" s="39" t="s">
        <v>381</v>
      </c>
      <c r="E2206" s="113">
        <v>0</v>
      </c>
      <c r="F2206" s="133"/>
      <c r="G2206" s="97"/>
      <c r="H2206" s="97"/>
      <c r="I2206" s="97"/>
      <c r="J2206" s="97"/>
    </row>
    <row r="2207" spans="1:10" s="79" customFormat="1" ht="12" hidden="1" customHeight="1" x14ac:dyDescent="0.2">
      <c r="A2207" s="63">
        <v>23</v>
      </c>
      <c r="B2207" s="38">
        <v>40103</v>
      </c>
      <c r="C2207" s="70"/>
      <c r="D2207" s="39" t="s">
        <v>382</v>
      </c>
      <c r="E2207" s="113">
        <v>0</v>
      </c>
      <c r="F2207" s="133"/>
      <c r="G2207" s="97"/>
      <c r="H2207" s="97"/>
      <c r="I2207" s="97"/>
      <c r="J2207" s="97"/>
    </row>
    <row r="2208" spans="1:10" s="79" customFormat="1" ht="12" hidden="1" customHeight="1" x14ac:dyDescent="0.2">
      <c r="A2208" s="63">
        <v>23</v>
      </c>
      <c r="B2208" s="38">
        <v>40104</v>
      </c>
      <c r="C2208" s="70"/>
      <c r="D2208" s="39" t="s">
        <v>383</v>
      </c>
      <c r="E2208" s="113">
        <v>0</v>
      </c>
      <c r="F2208" s="133"/>
      <c r="G2208" s="97"/>
      <c r="H2208" s="97"/>
      <c r="I2208" s="97"/>
      <c r="J2208" s="97"/>
    </row>
    <row r="2209" spans="1:10" s="79" customFormat="1" ht="12" hidden="1" customHeight="1" x14ac:dyDescent="0.2">
      <c r="A2209" s="63">
        <v>23</v>
      </c>
      <c r="B2209" s="38">
        <v>40105</v>
      </c>
      <c r="C2209" s="70"/>
      <c r="D2209" s="39" t="s">
        <v>384</v>
      </c>
      <c r="E2209" s="113">
        <v>0</v>
      </c>
      <c r="F2209" s="133"/>
      <c r="G2209" s="97"/>
      <c r="H2209" s="97"/>
      <c r="I2209" s="97"/>
      <c r="J2209" s="97"/>
    </row>
    <row r="2210" spans="1:10" s="79" customFormat="1" ht="12" hidden="1" customHeight="1" x14ac:dyDescent="0.2">
      <c r="A2210" s="63">
        <v>23</v>
      </c>
      <c r="B2210" s="38">
        <v>40106</v>
      </c>
      <c r="C2210" s="70"/>
      <c r="D2210" s="39" t="s">
        <v>332</v>
      </c>
      <c r="E2210" s="113">
        <v>0</v>
      </c>
      <c r="F2210" s="133"/>
      <c r="G2210" s="97"/>
      <c r="H2210" s="97"/>
      <c r="I2210" s="97"/>
      <c r="J2210" s="97"/>
    </row>
    <row r="2211" spans="1:10" s="79" customFormat="1" ht="12" hidden="1" customHeight="1" x14ac:dyDescent="0.2">
      <c r="A2211" s="63">
        <v>23</v>
      </c>
      <c r="B2211" s="38">
        <v>40107</v>
      </c>
      <c r="C2211" s="70"/>
      <c r="D2211" s="39" t="s">
        <v>333</v>
      </c>
      <c r="E2211" s="113">
        <v>0</v>
      </c>
      <c r="F2211" s="133"/>
      <c r="G2211" s="97"/>
      <c r="H2211" s="97"/>
      <c r="I2211" s="97"/>
      <c r="J2211" s="97"/>
    </row>
    <row r="2212" spans="1:10" s="79" customFormat="1" ht="12" hidden="1" customHeight="1" x14ac:dyDescent="0.2">
      <c r="A2212" s="63">
        <v>23</v>
      </c>
      <c r="B2212" s="38">
        <v>40108</v>
      </c>
      <c r="C2212" s="70"/>
      <c r="D2212" s="39" t="s">
        <v>334</v>
      </c>
      <c r="E2212" s="113">
        <v>0</v>
      </c>
      <c r="F2212" s="133"/>
      <c r="G2212" s="97"/>
      <c r="H2212" s="97"/>
      <c r="I2212" s="97"/>
      <c r="J2212" s="97"/>
    </row>
    <row r="2213" spans="1:10" s="79" customFormat="1" ht="12" hidden="1" customHeight="1" x14ac:dyDescent="0.2">
      <c r="A2213" s="63">
        <v>24</v>
      </c>
      <c r="B2213" s="38">
        <v>40101</v>
      </c>
      <c r="C2213" s="70"/>
      <c r="D2213" s="39" t="s">
        <v>380</v>
      </c>
      <c r="E2213" s="113">
        <v>0</v>
      </c>
      <c r="F2213" s="133"/>
      <c r="G2213" s="97"/>
      <c r="H2213" s="97"/>
      <c r="I2213" s="97"/>
      <c r="J2213" s="97"/>
    </row>
    <row r="2214" spans="1:10" s="79" customFormat="1" ht="12" hidden="1" customHeight="1" x14ac:dyDescent="0.2">
      <c r="A2214" s="63">
        <v>24</v>
      </c>
      <c r="B2214" s="38">
        <v>40102</v>
      </c>
      <c r="C2214" s="70"/>
      <c r="D2214" s="39" t="s">
        <v>381</v>
      </c>
      <c r="E2214" s="113">
        <v>0</v>
      </c>
      <c r="F2214" s="133"/>
      <c r="G2214" s="97"/>
      <c r="H2214" s="97"/>
      <c r="I2214" s="97"/>
      <c r="J2214" s="97"/>
    </row>
    <row r="2215" spans="1:10" s="79" customFormat="1" ht="12" hidden="1" customHeight="1" x14ac:dyDescent="0.2">
      <c r="A2215" s="63">
        <v>24</v>
      </c>
      <c r="B2215" s="38">
        <v>40103</v>
      </c>
      <c r="C2215" s="70"/>
      <c r="D2215" s="39" t="s">
        <v>382</v>
      </c>
      <c r="E2215" s="113">
        <v>0</v>
      </c>
      <c r="F2215" s="133"/>
      <c r="G2215" s="97"/>
      <c r="H2215" s="97"/>
      <c r="I2215" s="97"/>
      <c r="J2215" s="97"/>
    </row>
    <row r="2216" spans="1:10" s="79" customFormat="1" ht="12" hidden="1" customHeight="1" x14ac:dyDescent="0.2">
      <c r="A2216" s="63">
        <v>24</v>
      </c>
      <c r="B2216" s="38">
        <v>40104</v>
      </c>
      <c r="C2216" s="70"/>
      <c r="D2216" s="39" t="s">
        <v>383</v>
      </c>
      <c r="E2216" s="113">
        <v>0</v>
      </c>
      <c r="F2216" s="133"/>
      <c r="G2216" s="97"/>
      <c r="H2216" s="97"/>
      <c r="I2216" s="97"/>
      <c r="J2216" s="97"/>
    </row>
    <row r="2217" spans="1:10" s="79" customFormat="1" ht="12" hidden="1" customHeight="1" x14ac:dyDescent="0.2">
      <c r="A2217" s="63">
        <v>24</v>
      </c>
      <c r="B2217" s="38">
        <v>40105</v>
      </c>
      <c r="C2217" s="70"/>
      <c r="D2217" s="39" t="s">
        <v>384</v>
      </c>
      <c r="E2217" s="113">
        <v>0</v>
      </c>
      <c r="F2217" s="133"/>
      <c r="G2217" s="97"/>
      <c r="H2217" s="97"/>
      <c r="I2217" s="97"/>
      <c r="J2217" s="97"/>
    </row>
    <row r="2218" spans="1:10" s="79" customFormat="1" ht="12" hidden="1" customHeight="1" x14ac:dyDescent="0.2">
      <c r="A2218" s="63">
        <v>24</v>
      </c>
      <c r="B2218" s="38">
        <v>40106</v>
      </c>
      <c r="C2218" s="70"/>
      <c r="D2218" s="39" t="s">
        <v>332</v>
      </c>
      <c r="E2218" s="113">
        <v>0</v>
      </c>
      <c r="F2218" s="133"/>
      <c r="G2218" s="97"/>
      <c r="H2218" s="97"/>
      <c r="I2218" s="97"/>
      <c r="J2218" s="97"/>
    </row>
    <row r="2219" spans="1:10" s="79" customFormat="1" ht="12" hidden="1" customHeight="1" x14ac:dyDescent="0.2">
      <c r="A2219" s="63">
        <v>24</v>
      </c>
      <c r="B2219" s="38">
        <v>40107</v>
      </c>
      <c r="C2219" s="70"/>
      <c r="D2219" s="39" t="s">
        <v>333</v>
      </c>
      <c r="E2219" s="113">
        <v>0</v>
      </c>
      <c r="F2219" s="133"/>
      <c r="G2219" s="97"/>
      <c r="H2219" s="97"/>
      <c r="I2219" s="97"/>
      <c r="J2219" s="97"/>
    </row>
    <row r="2220" spans="1:10" s="79" customFormat="1" ht="12" hidden="1" customHeight="1" x14ac:dyDescent="0.2">
      <c r="A2220" s="63">
        <v>24</v>
      </c>
      <c r="B2220" s="38">
        <v>40108</v>
      </c>
      <c r="C2220" s="70"/>
      <c r="D2220" s="39" t="s">
        <v>334</v>
      </c>
      <c r="E2220" s="113">
        <v>0</v>
      </c>
      <c r="F2220" s="133"/>
      <c r="G2220" s="97"/>
      <c r="H2220" s="97"/>
      <c r="I2220" s="97"/>
      <c r="J2220" s="97"/>
    </row>
    <row r="2221" spans="1:10" s="79" customFormat="1" ht="12" hidden="1" customHeight="1" x14ac:dyDescent="0.2">
      <c r="A2221" s="63">
        <v>43</v>
      </c>
      <c r="B2221" s="38">
        <v>40101</v>
      </c>
      <c r="C2221" s="70"/>
      <c r="D2221" s="39" t="s">
        <v>380</v>
      </c>
      <c r="E2221" s="113">
        <v>0</v>
      </c>
      <c r="F2221" s="133"/>
      <c r="G2221" s="97"/>
      <c r="H2221" s="97"/>
      <c r="I2221" s="97"/>
      <c r="J2221" s="97"/>
    </row>
    <row r="2222" spans="1:10" s="79" customFormat="1" ht="12" hidden="1" customHeight="1" x14ac:dyDescent="0.2">
      <c r="A2222" s="63">
        <v>43</v>
      </c>
      <c r="B2222" s="38">
        <v>40102</v>
      </c>
      <c r="C2222" s="70"/>
      <c r="D2222" s="39" t="s">
        <v>381</v>
      </c>
      <c r="E2222" s="113">
        <v>0</v>
      </c>
      <c r="F2222" s="133"/>
      <c r="G2222" s="97"/>
      <c r="H2222" s="97"/>
      <c r="I2222" s="97"/>
      <c r="J2222" s="97"/>
    </row>
    <row r="2223" spans="1:10" s="79" customFormat="1" ht="12" hidden="1" customHeight="1" x14ac:dyDescent="0.2">
      <c r="A2223" s="63">
        <v>43</v>
      </c>
      <c r="B2223" s="38">
        <v>40103</v>
      </c>
      <c r="C2223" s="70"/>
      <c r="D2223" s="39" t="s">
        <v>382</v>
      </c>
      <c r="E2223" s="113">
        <v>0</v>
      </c>
      <c r="F2223" s="133"/>
      <c r="G2223" s="97"/>
      <c r="H2223" s="97"/>
      <c r="I2223" s="97"/>
      <c r="J2223" s="97"/>
    </row>
    <row r="2224" spans="1:10" s="79" customFormat="1" ht="12" hidden="1" customHeight="1" x14ac:dyDescent="0.2">
      <c r="A2224" s="63">
        <v>43</v>
      </c>
      <c r="B2224" s="38">
        <v>40104</v>
      </c>
      <c r="C2224" s="70"/>
      <c r="D2224" s="39" t="s">
        <v>383</v>
      </c>
      <c r="E2224" s="113">
        <v>0</v>
      </c>
      <c r="F2224" s="133"/>
      <c r="G2224" s="97"/>
      <c r="H2224" s="97"/>
      <c r="I2224" s="97"/>
      <c r="J2224" s="97"/>
    </row>
    <row r="2225" spans="1:10" s="79" customFormat="1" ht="12" hidden="1" customHeight="1" x14ac:dyDescent="0.2">
      <c r="A2225" s="63">
        <v>43</v>
      </c>
      <c r="B2225" s="38">
        <v>40105</v>
      </c>
      <c r="C2225" s="70"/>
      <c r="D2225" s="39" t="s">
        <v>384</v>
      </c>
      <c r="E2225" s="113">
        <v>0</v>
      </c>
      <c r="F2225" s="133"/>
      <c r="G2225" s="97"/>
      <c r="H2225" s="97"/>
      <c r="I2225" s="97"/>
      <c r="J2225" s="97"/>
    </row>
    <row r="2226" spans="1:10" s="79" customFormat="1" ht="12" hidden="1" customHeight="1" x14ac:dyDescent="0.2">
      <c r="A2226" s="63">
        <v>43</v>
      </c>
      <c r="B2226" s="38">
        <v>40106</v>
      </c>
      <c r="C2226" s="70"/>
      <c r="D2226" s="39" t="s">
        <v>332</v>
      </c>
      <c r="E2226" s="113">
        <v>0</v>
      </c>
      <c r="F2226" s="133"/>
      <c r="G2226" s="97"/>
      <c r="H2226" s="97"/>
      <c r="I2226" s="97"/>
      <c r="J2226" s="97"/>
    </row>
    <row r="2227" spans="1:10" s="79" customFormat="1" ht="12" hidden="1" customHeight="1" x14ac:dyDescent="0.2">
      <c r="A2227" s="63">
        <v>43</v>
      </c>
      <c r="B2227" s="38">
        <v>40107</v>
      </c>
      <c r="C2227" s="70"/>
      <c r="D2227" s="39" t="s">
        <v>333</v>
      </c>
      <c r="E2227" s="113">
        <v>0</v>
      </c>
      <c r="F2227" s="133"/>
      <c r="G2227" s="97"/>
      <c r="H2227" s="97"/>
      <c r="I2227" s="97"/>
      <c r="J2227" s="97"/>
    </row>
    <row r="2228" spans="1:10" s="79" customFormat="1" ht="12" hidden="1" customHeight="1" x14ac:dyDescent="0.2">
      <c r="A2228" s="63">
        <v>43</v>
      </c>
      <c r="B2228" s="38">
        <v>40108</v>
      </c>
      <c r="C2228" s="70"/>
      <c r="D2228" s="39" t="s">
        <v>334</v>
      </c>
      <c r="E2228" s="113">
        <v>0</v>
      </c>
      <c r="F2228" s="133"/>
      <c r="G2228" s="97"/>
      <c r="H2228" s="97"/>
      <c r="I2228" s="97"/>
      <c r="J2228" s="97"/>
    </row>
    <row r="2229" spans="1:10" s="79" customFormat="1" ht="12" hidden="1" customHeight="1" x14ac:dyDescent="0.2">
      <c r="A2229" s="63">
        <v>44</v>
      </c>
      <c r="B2229" s="38">
        <v>40101</v>
      </c>
      <c r="C2229" s="70"/>
      <c r="D2229" s="39" t="s">
        <v>380</v>
      </c>
      <c r="E2229" s="113">
        <v>0</v>
      </c>
      <c r="F2229" s="133"/>
      <c r="G2229" s="97"/>
      <c r="H2229" s="97"/>
      <c r="I2229" s="97"/>
      <c r="J2229" s="97"/>
    </row>
    <row r="2230" spans="1:10" s="79" customFormat="1" ht="12" hidden="1" customHeight="1" x14ac:dyDescent="0.2">
      <c r="A2230" s="63">
        <v>44</v>
      </c>
      <c r="B2230" s="38">
        <v>40102</v>
      </c>
      <c r="C2230" s="70"/>
      <c r="D2230" s="39" t="s">
        <v>381</v>
      </c>
      <c r="E2230" s="113">
        <v>0</v>
      </c>
      <c r="F2230" s="133"/>
      <c r="G2230" s="97"/>
      <c r="H2230" s="97"/>
      <c r="I2230" s="97"/>
      <c r="J2230" s="97"/>
    </row>
    <row r="2231" spans="1:10" s="79" customFormat="1" ht="12" hidden="1" customHeight="1" x14ac:dyDescent="0.2">
      <c r="A2231" s="63">
        <v>44</v>
      </c>
      <c r="B2231" s="38">
        <v>40103</v>
      </c>
      <c r="C2231" s="70"/>
      <c r="D2231" s="39" t="s">
        <v>382</v>
      </c>
      <c r="E2231" s="113">
        <v>0</v>
      </c>
      <c r="F2231" s="133"/>
      <c r="G2231" s="97"/>
      <c r="H2231" s="97"/>
      <c r="I2231" s="97"/>
      <c r="J2231" s="97"/>
    </row>
    <row r="2232" spans="1:10" s="79" customFormat="1" ht="12" hidden="1" customHeight="1" x14ac:dyDescent="0.2">
      <c r="A2232" s="63">
        <v>44</v>
      </c>
      <c r="B2232" s="38">
        <v>40104</v>
      </c>
      <c r="C2232" s="70"/>
      <c r="D2232" s="39" t="s">
        <v>383</v>
      </c>
      <c r="E2232" s="113">
        <v>0</v>
      </c>
      <c r="F2232" s="133"/>
      <c r="G2232" s="97"/>
      <c r="H2232" s="97"/>
      <c r="I2232" s="97"/>
      <c r="J2232" s="97"/>
    </row>
    <row r="2233" spans="1:10" s="79" customFormat="1" ht="12" hidden="1" customHeight="1" x14ac:dyDescent="0.2">
      <c r="A2233" s="63">
        <v>44</v>
      </c>
      <c r="B2233" s="38">
        <v>40105</v>
      </c>
      <c r="C2233" s="70"/>
      <c r="D2233" s="39" t="s">
        <v>384</v>
      </c>
      <c r="E2233" s="113">
        <v>0</v>
      </c>
      <c r="F2233" s="133"/>
      <c r="G2233" s="97"/>
      <c r="H2233" s="97"/>
      <c r="I2233" s="97"/>
      <c r="J2233" s="97"/>
    </row>
    <row r="2234" spans="1:10" s="79" customFormat="1" ht="12" hidden="1" customHeight="1" x14ac:dyDescent="0.2">
      <c r="A2234" s="63">
        <v>44</v>
      </c>
      <c r="B2234" s="38">
        <v>40106</v>
      </c>
      <c r="C2234" s="70"/>
      <c r="D2234" s="39" t="s">
        <v>332</v>
      </c>
      <c r="E2234" s="113">
        <v>0</v>
      </c>
      <c r="F2234" s="133"/>
      <c r="G2234" s="97"/>
      <c r="H2234" s="97"/>
      <c r="I2234" s="97"/>
      <c r="J2234" s="97"/>
    </row>
    <row r="2235" spans="1:10" s="79" customFormat="1" ht="12" hidden="1" customHeight="1" x14ac:dyDescent="0.2">
      <c r="A2235" s="63">
        <v>44</v>
      </c>
      <c r="B2235" s="38">
        <v>40107</v>
      </c>
      <c r="C2235" s="70"/>
      <c r="D2235" s="39" t="s">
        <v>333</v>
      </c>
      <c r="E2235" s="113">
        <v>0</v>
      </c>
      <c r="F2235" s="133"/>
      <c r="G2235" s="97"/>
      <c r="H2235" s="97"/>
      <c r="I2235" s="97"/>
      <c r="J2235" s="97"/>
    </row>
    <row r="2236" spans="1:10" s="79" customFormat="1" ht="12" hidden="1" customHeight="1" x14ac:dyDescent="0.2">
      <c r="A2236" s="63">
        <v>44</v>
      </c>
      <c r="B2236" s="38">
        <v>40108</v>
      </c>
      <c r="C2236" s="70"/>
      <c r="D2236" s="39" t="s">
        <v>334</v>
      </c>
      <c r="E2236" s="113">
        <v>0</v>
      </c>
      <c r="F2236" s="133"/>
      <c r="G2236" s="97"/>
      <c r="H2236" s="97"/>
      <c r="I2236" s="97"/>
      <c r="J2236" s="97"/>
    </row>
    <row r="2237" spans="1:10" s="79" customFormat="1" ht="12" hidden="1" customHeight="1" x14ac:dyDescent="0.2">
      <c r="A2237" s="63">
        <v>45</v>
      </c>
      <c r="B2237" s="38">
        <v>40101</v>
      </c>
      <c r="C2237" s="70"/>
      <c r="D2237" s="39" t="s">
        <v>380</v>
      </c>
      <c r="E2237" s="113">
        <v>0</v>
      </c>
      <c r="F2237" s="133"/>
      <c r="G2237" s="97"/>
      <c r="H2237" s="97"/>
      <c r="I2237" s="97"/>
      <c r="J2237" s="97"/>
    </row>
    <row r="2238" spans="1:10" s="79" customFormat="1" ht="12" hidden="1" customHeight="1" x14ac:dyDescent="0.2">
      <c r="A2238" s="63">
        <v>45</v>
      </c>
      <c r="B2238" s="38">
        <v>40102</v>
      </c>
      <c r="C2238" s="70"/>
      <c r="D2238" s="39" t="s">
        <v>381</v>
      </c>
      <c r="E2238" s="113">
        <v>0</v>
      </c>
      <c r="F2238" s="133"/>
      <c r="G2238" s="97"/>
      <c r="H2238" s="97"/>
      <c r="I2238" s="97"/>
      <c r="J2238" s="97"/>
    </row>
    <row r="2239" spans="1:10" s="79" customFormat="1" ht="12" hidden="1" customHeight="1" x14ac:dyDescent="0.2">
      <c r="A2239" s="63">
        <v>45</v>
      </c>
      <c r="B2239" s="38">
        <v>40103</v>
      </c>
      <c r="C2239" s="70"/>
      <c r="D2239" s="39" t="s">
        <v>382</v>
      </c>
      <c r="E2239" s="113">
        <v>0</v>
      </c>
      <c r="F2239" s="133"/>
      <c r="G2239" s="97"/>
      <c r="H2239" s="97"/>
      <c r="I2239" s="97"/>
      <c r="J2239" s="97"/>
    </row>
    <row r="2240" spans="1:10" s="79" customFormat="1" ht="12" hidden="1" customHeight="1" x14ac:dyDescent="0.2">
      <c r="A2240" s="63">
        <v>45</v>
      </c>
      <c r="B2240" s="38">
        <v>40104</v>
      </c>
      <c r="C2240" s="70"/>
      <c r="D2240" s="39" t="s">
        <v>383</v>
      </c>
      <c r="E2240" s="113">
        <v>0</v>
      </c>
      <c r="F2240" s="133"/>
      <c r="G2240" s="97"/>
      <c r="H2240" s="97"/>
      <c r="I2240" s="97"/>
      <c r="J2240" s="97"/>
    </row>
    <row r="2241" spans="1:10" s="79" customFormat="1" ht="12" hidden="1" customHeight="1" x14ac:dyDescent="0.2">
      <c r="A2241" s="63">
        <v>45</v>
      </c>
      <c r="B2241" s="38">
        <v>40105</v>
      </c>
      <c r="C2241" s="70"/>
      <c r="D2241" s="39" t="s">
        <v>384</v>
      </c>
      <c r="E2241" s="113">
        <v>0</v>
      </c>
      <c r="F2241" s="133"/>
      <c r="G2241" s="97"/>
      <c r="H2241" s="97"/>
      <c r="I2241" s="97"/>
      <c r="J2241" s="97"/>
    </row>
    <row r="2242" spans="1:10" s="79" customFormat="1" ht="12" hidden="1" customHeight="1" x14ac:dyDescent="0.2">
      <c r="A2242" s="63">
        <v>45</v>
      </c>
      <c r="B2242" s="38">
        <v>40106</v>
      </c>
      <c r="C2242" s="70"/>
      <c r="D2242" s="39" t="s">
        <v>332</v>
      </c>
      <c r="E2242" s="113">
        <v>0</v>
      </c>
      <c r="F2242" s="133"/>
      <c r="G2242" s="97"/>
      <c r="H2242" s="97"/>
      <c r="I2242" s="97"/>
      <c r="J2242" s="97"/>
    </row>
    <row r="2243" spans="1:10" s="79" customFormat="1" ht="12" hidden="1" customHeight="1" x14ac:dyDescent="0.2">
      <c r="A2243" s="63">
        <v>45</v>
      </c>
      <c r="B2243" s="38">
        <v>40107</v>
      </c>
      <c r="C2243" s="70"/>
      <c r="D2243" s="39" t="s">
        <v>333</v>
      </c>
      <c r="E2243" s="113">
        <v>0</v>
      </c>
      <c r="F2243" s="133"/>
      <c r="G2243" s="97"/>
      <c r="H2243" s="97"/>
      <c r="I2243" s="97"/>
      <c r="J2243" s="97"/>
    </row>
    <row r="2244" spans="1:10" s="79" customFormat="1" ht="12" hidden="1" customHeight="1" x14ac:dyDescent="0.2">
      <c r="A2244" s="63">
        <v>45</v>
      </c>
      <c r="B2244" s="38">
        <v>40108</v>
      </c>
      <c r="C2244" s="70"/>
      <c r="D2244" s="39" t="s">
        <v>334</v>
      </c>
      <c r="E2244" s="113">
        <v>0</v>
      </c>
      <c r="F2244" s="133"/>
      <c r="G2244" s="97"/>
      <c r="H2244" s="97"/>
      <c r="I2244" s="97"/>
      <c r="J2244" s="97"/>
    </row>
    <row r="2245" spans="1:10" s="79" customFormat="1" ht="12" hidden="1" customHeight="1" x14ac:dyDescent="0.2">
      <c r="A2245" s="63">
        <v>46</v>
      </c>
      <c r="B2245" s="38">
        <v>40101</v>
      </c>
      <c r="C2245" s="70"/>
      <c r="D2245" s="39" t="s">
        <v>380</v>
      </c>
      <c r="E2245" s="113">
        <v>0</v>
      </c>
      <c r="F2245" s="133"/>
      <c r="G2245" s="97"/>
      <c r="H2245" s="97"/>
      <c r="I2245" s="97"/>
      <c r="J2245" s="97"/>
    </row>
    <row r="2246" spans="1:10" s="79" customFormat="1" ht="12" hidden="1" customHeight="1" x14ac:dyDescent="0.2">
      <c r="A2246" s="63">
        <v>46</v>
      </c>
      <c r="B2246" s="38">
        <v>40102</v>
      </c>
      <c r="C2246" s="70"/>
      <c r="D2246" s="39" t="s">
        <v>381</v>
      </c>
      <c r="E2246" s="113">
        <v>0</v>
      </c>
      <c r="F2246" s="133"/>
      <c r="G2246" s="97"/>
      <c r="H2246" s="97"/>
      <c r="I2246" s="97"/>
      <c r="J2246" s="97"/>
    </row>
    <row r="2247" spans="1:10" s="79" customFormat="1" ht="12" hidden="1" customHeight="1" x14ac:dyDescent="0.2">
      <c r="A2247" s="63">
        <v>46</v>
      </c>
      <c r="B2247" s="38">
        <v>40103</v>
      </c>
      <c r="C2247" s="70"/>
      <c r="D2247" s="39" t="s">
        <v>382</v>
      </c>
      <c r="E2247" s="113">
        <v>0</v>
      </c>
      <c r="F2247" s="133"/>
      <c r="G2247" s="97"/>
      <c r="H2247" s="97"/>
      <c r="I2247" s="97"/>
      <c r="J2247" s="97"/>
    </row>
    <row r="2248" spans="1:10" s="79" customFormat="1" ht="12" hidden="1" customHeight="1" x14ac:dyDescent="0.2">
      <c r="A2248" s="63">
        <v>46</v>
      </c>
      <c r="B2248" s="38">
        <v>40104</v>
      </c>
      <c r="C2248" s="70"/>
      <c r="D2248" s="39" t="s">
        <v>383</v>
      </c>
      <c r="E2248" s="113">
        <v>0</v>
      </c>
      <c r="F2248" s="133"/>
      <c r="G2248" s="97"/>
      <c r="H2248" s="97"/>
      <c r="I2248" s="97"/>
      <c r="J2248" s="97"/>
    </row>
    <row r="2249" spans="1:10" s="79" customFormat="1" ht="12" hidden="1" customHeight="1" x14ac:dyDescent="0.2">
      <c r="A2249" s="63">
        <v>46</v>
      </c>
      <c r="B2249" s="38">
        <v>40105</v>
      </c>
      <c r="C2249" s="70"/>
      <c r="D2249" s="39" t="s">
        <v>384</v>
      </c>
      <c r="E2249" s="113">
        <v>0</v>
      </c>
      <c r="F2249" s="133"/>
      <c r="G2249" s="97"/>
      <c r="H2249" s="97"/>
      <c r="I2249" s="97"/>
      <c r="J2249" s="97"/>
    </row>
    <row r="2250" spans="1:10" s="79" customFormat="1" ht="12" hidden="1" customHeight="1" x14ac:dyDescent="0.2">
      <c r="A2250" s="63">
        <v>46</v>
      </c>
      <c r="B2250" s="38">
        <v>40106</v>
      </c>
      <c r="C2250" s="70"/>
      <c r="D2250" s="39" t="s">
        <v>332</v>
      </c>
      <c r="E2250" s="113">
        <v>0</v>
      </c>
      <c r="F2250" s="133"/>
      <c r="G2250" s="97"/>
      <c r="H2250" s="97"/>
      <c r="I2250" s="97"/>
      <c r="J2250" s="97"/>
    </row>
    <row r="2251" spans="1:10" s="79" customFormat="1" ht="12" hidden="1" customHeight="1" x14ac:dyDescent="0.2">
      <c r="A2251" s="63">
        <v>46</v>
      </c>
      <c r="B2251" s="38">
        <v>40107</v>
      </c>
      <c r="C2251" s="70"/>
      <c r="D2251" s="39" t="s">
        <v>333</v>
      </c>
      <c r="E2251" s="113">
        <v>0</v>
      </c>
      <c r="F2251" s="133"/>
      <c r="G2251" s="97"/>
      <c r="H2251" s="97"/>
      <c r="I2251" s="97"/>
      <c r="J2251" s="97"/>
    </row>
    <row r="2252" spans="1:10" s="79" customFormat="1" ht="12" hidden="1" customHeight="1" x14ac:dyDescent="0.2">
      <c r="A2252" s="63">
        <v>46</v>
      </c>
      <c r="B2252" s="38">
        <v>40108</v>
      </c>
      <c r="C2252" s="70"/>
      <c r="D2252" s="39" t="s">
        <v>334</v>
      </c>
      <c r="E2252" s="113">
        <v>0</v>
      </c>
      <c r="F2252" s="133"/>
      <c r="G2252" s="97"/>
      <c r="H2252" s="97"/>
      <c r="I2252" s="97"/>
      <c r="J2252" s="97"/>
    </row>
    <row r="2253" spans="1:10" s="79" customFormat="1" ht="12" hidden="1" customHeight="1" x14ac:dyDescent="0.2">
      <c r="A2253" s="63">
        <v>31</v>
      </c>
      <c r="B2253" s="38">
        <v>40101</v>
      </c>
      <c r="C2253" s="70"/>
      <c r="D2253" s="39" t="s">
        <v>380</v>
      </c>
      <c r="E2253" s="113">
        <v>0</v>
      </c>
      <c r="F2253" s="133"/>
      <c r="G2253" s="97"/>
      <c r="H2253" s="97"/>
      <c r="I2253" s="97"/>
      <c r="J2253" s="97"/>
    </row>
    <row r="2254" spans="1:10" s="79" customFormat="1" ht="12" hidden="1" customHeight="1" x14ac:dyDescent="0.2">
      <c r="A2254" s="63">
        <v>31</v>
      </c>
      <c r="B2254" s="38">
        <v>40102</v>
      </c>
      <c r="C2254" s="70"/>
      <c r="D2254" s="39" t="s">
        <v>381</v>
      </c>
      <c r="E2254" s="113">
        <v>0</v>
      </c>
      <c r="F2254" s="133"/>
      <c r="G2254" s="97"/>
      <c r="H2254" s="97"/>
      <c r="I2254" s="97"/>
      <c r="J2254" s="97"/>
    </row>
    <row r="2255" spans="1:10" s="79" customFormat="1" ht="12" hidden="1" customHeight="1" x14ac:dyDescent="0.2">
      <c r="A2255" s="63">
        <v>31</v>
      </c>
      <c r="B2255" s="38">
        <v>40103</v>
      </c>
      <c r="C2255" s="70"/>
      <c r="D2255" s="39" t="s">
        <v>382</v>
      </c>
      <c r="E2255" s="113">
        <v>0</v>
      </c>
      <c r="F2255" s="133"/>
      <c r="G2255" s="97"/>
      <c r="H2255" s="97"/>
      <c r="I2255" s="97"/>
      <c r="J2255" s="97"/>
    </row>
    <row r="2256" spans="1:10" s="79" customFormat="1" ht="12" hidden="1" customHeight="1" x14ac:dyDescent="0.2">
      <c r="A2256" s="63">
        <v>31</v>
      </c>
      <c r="B2256" s="38">
        <v>40104</v>
      </c>
      <c r="C2256" s="70"/>
      <c r="D2256" s="39" t="s">
        <v>383</v>
      </c>
      <c r="E2256" s="113">
        <v>0</v>
      </c>
      <c r="F2256" s="133"/>
      <c r="G2256" s="97"/>
      <c r="H2256" s="97"/>
      <c r="I2256" s="97"/>
      <c r="J2256" s="97"/>
    </row>
    <row r="2257" spans="1:10" s="79" customFormat="1" ht="12" hidden="1" customHeight="1" x14ac:dyDescent="0.2">
      <c r="A2257" s="63">
        <v>31</v>
      </c>
      <c r="B2257" s="38">
        <v>40105</v>
      </c>
      <c r="C2257" s="70"/>
      <c r="D2257" s="39" t="s">
        <v>384</v>
      </c>
      <c r="E2257" s="113">
        <v>0</v>
      </c>
      <c r="F2257" s="133"/>
      <c r="G2257" s="97"/>
      <c r="H2257" s="97"/>
      <c r="I2257" s="97"/>
      <c r="J2257" s="97"/>
    </row>
    <row r="2258" spans="1:10" s="79" customFormat="1" ht="12" hidden="1" customHeight="1" x14ac:dyDescent="0.2">
      <c r="A2258" s="63">
        <v>31</v>
      </c>
      <c r="B2258" s="38">
        <v>40106</v>
      </c>
      <c r="C2258" s="70"/>
      <c r="D2258" s="39" t="s">
        <v>332</v>
      </c>
      <c r="E2258" s="113">
        <v>0</v>
      </c>
      <c r="F2258" s="133"/>
      <c r="G2258" s="97"/>
      <c r="H2258" s="97"/>
      <c r="I2258" s="97"/>
      <c r="J2258" s="97"/>
    </row>
    <row r="2259" spans="1:10" s="79" customFormat="1" ht="12" hidden="1" customHeight="1" x14ac:dyDescent="0.2">
      <c r="A2259" s="63">
        <v>31</v>
      </c>
      <c r="B2259" s="38">
        <v>40107</v>
      </c>
      <c r="C2259" s="70"/>
      <c r="D2259" s="39" t="s">
        <v>333</v>
      </c>
      <c r="E2259" s="113">
        <v>0</v>
      </c>
      <c r="F2259" s="133"/>
      <c r="G2259" s="97"/>
      <c r="H2259" s="97"/>
      <c r="I2259" s="97"/>
      <c r="J2259" s="97"/>
    </row>
    <row r="2260" spans="1:10" s="79" customFormat="1" ht="12" hidden="1" customHeight="1" x14ac:dyDescent="0.2">
      <c r="A2260" s="63">
        <v>31</v>
      </c>
      <c r="B2260" s="38">
        <v>40108</v>
      </c>
      <c r="C2260" s="70"/>
      <c r="D2260" s="39" t="s">
        <v>334</v>
      </c>
      <c r="E2260" s="113">
        <v>0</v>
      </c>
      <c r="F2260" s="133"/>
      <c r="G2260" s="97"/>
      <c r="H2260" s="97"/>
      <c r="I2260" s="97"/>
      <c r="J2260" s="97"/>
    </row>
    <row r="2261" spans="1:10" s="79" customFormat="1" ht="12" hidden="1" customHeight="1" x14ac:dyDescent="0.2">
      <c r="A2261" s="63">
        <v>36</v>
      </c>
      <c r="B2261" s="38">
        <v>40101</v>
      </c>
      <c r="C2261" s="70"/>
      <c r="D2261" s="39" t="s">
        <v>380</v>
      </c>
      <c r="E2261" s="113">
        <v>0</v>
      </c>
      <c r="F2261" s="133"/>
      <c r="G2261" s="97"/>
      <c r="H2261" s="97"/>
      <c r="I2261" s="97"/>
      <c r="J2261" s="97"/>
    </row>
    <row r="2262" spans="1:10" s="79" customFormat="1" ht="12" hidden="1" customHeight="1" x14ac:dyDescent="0.2">
      <c r="A2262" s="63">
        <v>36</v>
      </c>
      <c r="B2262" s="38">
        <v>40102</v>
      </c>
      <c r="C2262" s="70"/>
      <c r="D2262" s="39" t="s">
        <v>381</v>
      </c>
      <c r="E2262" s="113">
        <v>0</v>
      </c>
      <c r="F2262" s="133"/>
      <c r="G2262" s="97"/>
      <c r="H2262" s="97"/>
      <c r="I2262" s="97"/>
      <c r="J2262" s="97"/>
    </row>
    <row r="2263" spans="1:10" s="79" customFormat="1" ht="12" hidden="1" customHeight="1" x14ac:dyDescent="0.2">
      <c r="A2263" s="63">
        <v>36</v>
      </c>
      <c r="B2263" s="38">
        <v>40103</v>
      </c>
      <c r="C2263" s="70"/>
      <c r="D2263" s="39" t="s">
        <v>382</v>
      </c>
      <c r="E2263" s="113">
        <v>0</v>
      </c>
      <c r="F2263" s="133"/>
      <c r="G2263" s="97"/>
      <c r="H2263" s="97"/>
      <c r="I2263" s="97"/>
      <c r="J2263" s="97"/>
    </row>
    <row r="2264" spans="1:10" s="79" customFormat="1" ht="12" hidden="1" customHeight="1" x14ac:dyDescent="0.2">
      <c r="A2264" s="63">
        <v>36</v>
      </c>
      <c r="B2264" s="38">
        <v>40104</v>
      </c>
      <c r="C2264" s="70"/>
      <c r="D2264" s="39" t="s">
        <v>383</v>
      </c>
      <c r="E2264" s="113">
        <v>0</v>
      </c>
      <c r="F2264" s="133"/>
      <c r="G2264" s="97"/>
      <c r="H2264" s="97"/>
      <c r="I2264" s="97"/>
      <c r="J2264" s="97"/>
    </row>
    <row r="2265" spans="1:10" s="79" customFormat="1" ht="12" hidden="1" customHeight="1" x14ac:dyDescent="0.2">
      <c r="A2265" s="63">
        <v>36</v>
      </c>
      <c r="B2265" s="38">
        <v>40105</v>
      </c>
      <c r="C2265" s="70"/>
      <c r="D2265" s="39" t="s">
        <v>384</v>
      </c>
      <c r="E2265" s="113">
        <v>0</v>
      </c>
      <c r="F2265" s="133"/>
      <c r="G2265" s="97"/>
      <c r="H2265" s="97"/>
      <c r="I2265" s="97"/>
      <c r="J2265" s="97"/>
    </row>
    <row r="2266" spans="1:10" s="79" customFormat="1" ht="12" hidden="1" customHeight="1" x14ac:dyDescent="0.2">
      <c r="A2266" s="63">
        <v>36</v>
      </c>
      <c r="B2266" s="38">
        <v>40106</v>
      </c>
      <c r="C2266" s="70"/>
      <c r="D2266" s="39" t="s">
        <v>332</v>
      </c>
      <c r="E2266" s="113">
        <v>0</v>
      </c>
      <c r="F2266" s="133"/>
      <c r="G2266" s="97"/>
      <c r="H2266" s="97"/>
      <c r="I2266" s="97"/>
      <c r="J2266" s="97"/>
    </row>
    <row r="2267" spans="1:10" s="79" customFormat="1" ht="12" hidden="1" customHeight="1" x14ac:dyDescent="0.2">
      <c r="A2267" s="63">
        <v>36</v>
      </c>
      <c r="B2267" s="38">
        <v>40107</v>
      </c>
      <c r="C2267" s="70"/>
      <c r="D2267" s="39" t="s">
        <v>333</v>
      </c>
      <c r="E2267" s="113">
        <v>0</v>
      </c>
      <c r="F2267" s="133"/>
      <c r="G2267" s="97"/>
      <c r="H2267" s="97"/>
      <c r="I2267" s="97"/>
      <c r="J2267" s="97"/>
    </row>
    <row r="2268" spans="1:10" s="79" customFormat="1" ht="12" hidden="1" customHeight="1" x14ac:dyDescent="0.2">
      <c r="A2268" s="63">
        <v>36</v>
      </c>
      <c r="B2268" s="38">
        <v>40108</v>
      </c>
      <c r="C2268" s="70"/>
      <c r="D2268" s="39" t="s">
        <v>334</v>
      </c>
      <c r="E2268" s="113">
        <v>0</v>
      </c>
      <c r="F2268" s="133"/>
      <c r="G2268" s="97"/>
      <c r="H2268" s="97"/>
      <c r="I2268" s="97"/>
      <c r="J2268" s="97"/>
    </row>
    <row r="2269" spans="1:10" s="79" customFormat="1" ht="12" hidden="1" customHeight="1" x14ac:dyDescent="0.2">
      <c r="A2269" s="63">
        <v>42</v>
      </c>
      <c r="B2269" s="38">
        <v>40101</v>
      </c>
      <c r="C2269" s="70"/>
      <c r="D2269" s="39" t="s">
        <v>380</v>
      </c>
      <c r="E2269" s="113">
        <v>0</v>
      </c>
      <c r="F2269" s="133"/>
      <c r="G2269" s="97"/>
      <c r="H2269" s="97"/>
      <c r="I2269" s="97"/>
      <c r="J2269" s="97"/>
    </row>
    <row r="2270" spans="1:10" s="79" customFormat="1" ht="12" hidden="1" customHeight="1" x14ac:dyDescent="0.2">
      <c r="A2270" s="63">
        <v>42</v>
      </c>
      <c r="B2270" s="38">
        <v>40102</v>
      </c>
      <c r="C2270" s="70"/>
      <c r="D2270" s="39" t="s">
        <v>381</v>
      </c>
      <c r="E2270" s="113">
        <v>0</v>
      </c>
      <c r="F2270" s="133"/>
      <c r="G2270" s="97"/>
      <c r="H2270" s="97"/>
      <c r="I2270" s="97"/>
      <c r="J2270" s="97"/>
    </row>
    <row r="2271" spans="1:10" s="79" customFormat="1" ht="12" hidden="1" customHeight="1" x14ac:dyDescent="0.2">
      <c r="A2271" s="63">
        <v>42</v>
      </c>
      <c r="B2271" s="38">
        <v>40103</v>
      </c>
      <c r="C2271" s="70"/>
      <c r="D2271" s="39" t="s">
        <v>382</v>
      </c>
      <c r="E2271" s="113">
        <v>0</v>
      </c>
      <c r="F2271" s="133"/>
      <c r="G2271" s="97"/>
      <c r="H2271" s="97"/>
      <c r="I2271" s="97"/>
      <c r="J2271" s="97"/>
    </row>
    <row r="2272" spans="1:10" s="79" customFormat="1" ht="12" hidden="1" customHeight="1" x14ac:dyDescent="0.2">
      <c r="A2272" s="63">
        <v>42</v>
      </c>
      <c r="B2272" s="38">
        <v>40104</v>
      </c>
      <c r="C2272" s="70"/>
      <c r="D2272" s="39" t="s">
        <v>383</v>
      </c>
      <c r="E2272" s="113">
        <v>0</v>
      </c>
      <c r="F2272" s="133"/>
      <c r="G2272" s="97"/>
      <c r="H2272" s="97"/>
      <c r="I2272" s="97"/>
      <c r="J2272" s="97"/>
    </row>
    <row r="2273" spans="1:10" s="79" customFormat="1" ht="12" hidden="1" customHeight="1" x14ac:dyDescent="0.2">
      <c r="A2273" s="63">
        <v>42</v>
      </c>
      <c r="B2273" s="38">
        <v>40105</v>
      </c>
      <c r="C2273" s="70"/>
      <c r="D2273" s="39" t="s">
        <v>384</v>
      </c>
      <c r="E2273" s="113">
        <v>0</v>
      </c>
      <c r="F2273" s="133"/>
      <c r="G2273" s="97"/>
      <c r="H2273" s="97"/>
      <c r="I2273" s="97"/>
      <c r="J2273" s="97"/>
    </row>
    <row r="2274" spans="1:10" s="79" customFormat="1" ht="12" hidden="1" customHeight="1" x14ac:dyDescent="0.2">
      <c r="A2274" s="63">
        <v>42</v>
      </c>
      <c r="B2274" s="38">
        <v>40106</v>
      </c>
      <c r="C2274" s="70"/>
      <c r="D2274" s="39" t="s">
        <v>332</v>
      </c>
      <c r="E2274" s="113">
        <v>0</v>
      </c>
      <c r="F2274" s="133"/>
      <c r="G2274" s="97"/>
      <c r="H2274" s="97"/>
      <c r="I2274" s="97"/>
      <c r="J2274" s="97"/>
    </row>
    <row r="2275" spans="1:10" s="79" customFormat="1" ht="12" hidden="1" customHeight="1" x14ac:dyDescent="0.2">
      <c r="A2275" s="63">
        <v>42</v>
      </c>
      <c r="B2275" s="38">
        <v>40107</v>
      </c>
      <c r="C2275" s="70"/>
      <c r="D2275" s="39" t="s">
        <v>333</v>
      </c>
      <c r="E2275" s="113">
        <v>0</v>
      </c>
      <c r="F2275" s="133"/>
      <c r="G2275" s="97"/>
      <c r="H2275" s="97"/>
      <c r="I2275" s="97"/>
      <c r="J2275" s="97"/>
    </row>
    <row r="2276" spans="1:10" s="79" customFormat="1" ht="12" hidden="1" customHeight="1" x14ac:dyDescent="0.2">
      <c r="A2276" s="63">
        <v>42</v>
      </c>
      <c r="B2276" s="38">
        <v>40108</v>
      </c>
      <c r="C2276" s="70"/>
      <c r="D2276" s="39" t="s">
        <v>334</v>
      </c>
      <c r="E2276" s="113">
        <v>0</v>
      </c>
      <c r="F2276" s="133"/>
      <c r="G2276" s="97"/>
      <c r="H2276" s="97"/>
      <c r="I2276" s="97"/>
      <c r="J2276" s="97"/>
    </row>
    <row r="2277" spans="1:10" ht="12" hidden="1" customHeight="1" x14ac:dyDescent="0.2">
      <c r="A2277" s="63"/>
      <c r="B2277" s="38" t="s">
        <v>106</v>
      </c>
      <c r="C2277" s="70"/>
      <c r="D2277" s="66"/>
      <c r="E2277" s="112"/>
      <c r="H2277" s="75"/>
      <c r="I2277" s="75"/>
      <c r="J2277" s="75"/>
    </row>
    <row r="2278" spans="1:10" ht="12" hidden="1" customHeight="1" x14ac:dyDescent="0.2">
      <c r="A2278" s="541" t="s">
        <v>258</v>
      </c>
      <c r="B2278" s="543"/>
      <c r="C2278" s="68"/>
      <c r="D2278" s="43" t="s">
        <v>335</v>
      </c>
      <c r="E2278" s="115">
        <f>SUM(E2279:E2318)</f>
        <v>0</v>
      </c>
      <c r="H2278" s="75"/>
      <c r="I2278" s="75"/>
      <c r="J2278" s="75"/>
    </row>
    <row r="2279" spans="1:10" ht="12" hidden="1" customHeight="1" x14ac:dyDescent="0.2">
      <c r="A2279" s="63">
        <v>17</v>
      </c>
      <c r="B2279" s="38">
        <v>40201</v>
      </c>
      <c r="C2279" s="70"/>
      <c r="D2279" s="39" t="s">
        <v>336</v>
      </c>
      <c r="E2279" s="113">
        <v>0</v>
      </c>
      <c r="H2279" s="75"/>
      <c r="I2279" s="75"/>
      <c r="J2279" s="75"/>
    </row>
    <row r="2280" spans="1:10" ht="12" hidden="1" customHeight="1" x14ac:dyDescent="0.2">
      <c r="A2280" s="63">
        <v>17</v>
      </c>
      <c r="B2280" s="38">
        <v>40202</v>
      </c>
      <c r="C2280" s="70"/>
      <c r="D2280" s="39" t="s">
        <v>337</v>
      </c>
      <c r="E2280" s="113">
        <v>0</v>
      </c>
      <c r="H2280" s="75"/>
      <c r="I2280" s="75"/>
      <c r="J2280" s="75"/>
    </row>
    <row r="2281" spans="1:10" ht="12" hidden="1" customHeight="1" x14ac:dyDescent="0.2">
      <c r="A2281" s="63">
        <v>17</v>
      </c>
      <c r="B2281" s="38">
        <v>40203</v>
      </c>
      <c r="C2281" s="70"/>
      <c r="D2281" s="39" t="s">
        <v>338</v>
      </c>
      <c r="E2281" s="113">
        <v>0</v>
      </c>
      <c r="H2281" s="75"/>
      <c r="I2281" s="75"/>
      <c r="J2281" s="75"/>
    </row>
    <row r="2282" spans="1:10" ht="12" hidden="1" customHeight="1" x14ac:dyDescent="0.2">
      <c r="A2282" s="63">
        <v>17</v>
      </c>
      <c r="B2282" s="38">
        <v>40204</v>
      </c>
      <c r="C2282" s="70"/>
      <c r="D2282" s="39" t="s">
        <v>216</v>
      </c>
      <c r="E2282" s="113">
        <v>0</v>
      </c>
      <c r="H2282" s="75"/>
      <c r="I2282" s="75"/>
      <c r="J2282" s="75"/>
    </row>
    <row r="2283" spans="1:10" ht="12" hidden="1" customHeight="1" x14ac:dyDescent="0.2">
      <c r="A2283" s="63">
        <v>17</v>
      </c>
      <c r="B2283" s="38">
        <v>40205</v>
      </c>
      <c r="C2283" s="70"/>
      <c r="D2283" s="39" t="s">
        <v>217</v>
      </c>
      <c r="E2283" s="113">
        <v>0</v>
      </c>
      <c r="H2283" s="75"/>
      <c r="I2283" s="75"/>
      <c r="J2283" s="75"/>
    </row>
    <row r="2284" spans="1:10" ht="12" hidden="1" customHeight="1" x14ac:dyDescent="0.2">
      <c r="A2284" s="63">
        <v>17</v>
      </c>
      <c r="B2284" s="38">
        <v>40206</v>
      </c>
      <c r="C2284" s="70"/>
      <c r="D2284" s="39" t="s">
        <v>218</v>
      </c>
      <c r="E2284" s="113">
        <v>0</v>
      </c>
      <c r="H2284" s="75"/>
      <c r="I2284" s="75"/>
      <c r="J2284" s="75"/>
    </row>
    <row r="2285" spans="1:10" ht="12" hidden="1" customHeight="1" x14ac:dyDescent="0.2">
      <c r="A2285" s="63">
        <v>17</v>
      </c>
      <c r="B2285" s="38">
        <v>40207</v>
      </c>
      <c r="C2285" s="70"/>
      <c r="D2285" s="39" t="s">
        <v>219</v>
      </c>
      <c r="E2285" s="113">
        <v>0</v>
      </c>
      <c r="H2285" s="75"/>
      <c r="I2285" s="75"/>
      <c r="J2285" s="75"/>
    </row>
    <row r="2286" spans="1:10" ht="12" hidden="1" customHeight="1" x14ac:dyDescent="0.2">
      <c r="A2286" s="63">
        <v>17</v>
      </c>
      <c r="B2286" s="38">
        <v>40208</v>
      </c>
      <c r="C2286" s="70"/>
      <c r="D2286" s="39" t="s">
        <v>220</v>
      </c>
      <c r="E2286" s="113">
        <v>0</v>
      </c>
      <c r="H2286" s="75"/>
      <c r="I2286" s="75"/>
      <c r="J2286" s="75"/>
    </row>
    <row r="2287" spans="1:10" ht="12" hidden="1" customHeight="1" x14ac:dyDescent="0.2">
      <c r="A2287" s="63">
        <v>18</v>
      </c>
      <c r="B2287" s="38">
        <v>40201</v>
      </c>
      <c r="C2287" s="70"/>
      <c r="D2287" s="39" t="s">
        <v>336</v>
      </c>
      <c r="E2287" s="113">
        <v>0</v>
      </c>
      <c r="H2287" s="75"/>
      <c r="I2287" s="75"/>
      <c r="J2287" s="75"/>
    </row>
    <row r="2288" spans="1:10" ht="12" hidden="1" customHeight="1" x14ac:dyDescent="0.2">
      <c r="A2288" s="63">
        <v>18</v>
      </c>
      <c r="B2288" s="38">
        <v>40202</v>
      </c>
      <c r="C2288" s="70"/>
      <c r="D2288" s="39" t="s">
        <v>337</v>
      </c>
      <c r="E2288" s="113">
        <v>0</v>
      </c>
      <c r="H2288" s="75"/>
      <c r="I2288" s="75"/>
      <c r="J2288" s="75"/>
    </row>
    <row r="2289" spans="1:10" ht="12" hidden="1" customHeight="1" x14ac:dyDescent="0.2">
      <c r="A2289" s="63">
        <v>18</v>
      </c>
      <c r="B2289" s="38">
        <v>40203</v>
      </c>
      <c r="C2289" s="70"/>
      <c r="D2289" s="39" t="s">
        <v>338</v>
      </c>
      <c r="E2289" s="113">
        <v>0</v>
      </c>
      <c r="H2289" s="75"/>
      <c r="I2289" s="75"/>
      <c r="J2289" s="75"/>
    </row>
    <row r="2290" spans="1:10" ht="12" hidden="1" customHeight="1" x14ac:dyDescent="0.2">
      <c r="A2290" s="63">
        <v>18</v>
      </c>
      <c r="B2290" s="38">
        <v>40204</v>
      </c>
      <c r="C2290" s="70"/>
      <c r="D2290" s="39" t="s">
        <v>216</v>
      </c>
      <c r="E2290" s="113">
        <v>0</v>
      </c>
      <c r="H2290" s="75"/>
      <c r="I2290" s="75"/>
      <c r="J2290" s="75"/>
    </row>
    <row r="2291" spans="1:10" ht="12" hidden="1" customHeight="1" x14ac:dyDescent="0.2">
      <c r="A2291" s="63">
        <v>18</v>
      </c>
      <c r="B2291" s="38">
        <v>40205</v>
      </c>
      <c r="C2291" s="70"/>
      <c r="D2291" s="39" t="s">
        <v>217</v>
      </c>
      <c r="E2291" s="113">
        <v>0</v>
      </c>
      <c r="H2291" s="75"/>
      <c r="I2291" s="75"/>
      <c r="J2291" s="75"/>
    </row>
    <row r="2292" spans="1:10" ht="12" hidden="1" customHeight="1" x14ac:dyDescent="0.2">
      <c r="A2292" s="63">
        <v>18</v>
      </c>
      <c r="B2292" s="38">
        <v>40206</v>
      </c>
      <c r="C2292" s="70"/>
      <c r="D2292" s="39" t="s">
        <v>218</v>
      </c>
      <c r="E2292" s="113">
        <v>0</v>
      </c>
      <c r="H2292" s="75"/>
      <c r="I2292" s="75"/>
      <c r="J2292" s="75"/>
    </row>
    <row r="2293" spans="1:10" ht="12" hidden="1" customHeight="1" x14ac:dyDescent="0.2">
      <c r="A2293" s="63">
        <v>18</v>
      </c>
      <c r="B2293" s="38">
        <v>40207</v>
      </c>
      <c r="C2293" s="70"/>
      <c r="D2293" s="39" t="s">
        <v>219</v>
      </c>
      <c r="E2293" s="113">
        <v>0</v>
      </c>
      <c r="H2293" s="75"/>
      <c r="I2293" s="75"/>
      <c r="J2293" s="75"/>
    </row>
    <row r="2294" spans="1:10" ht="12" hidden="1" customHeight="1" x14ac:dyDescent="0.2">
      <c r="A2294" s="63">
        <v>18</v>
      </c>
      <c r="B2294" s="38">
        <v>40208</v>
      </c>
      <c r="C2294" s="70"/>
      <c r="D2294" s="39" t="s">
        <v>220</v>
      </c>
      <c r="E2294" s="113">
        <v>0</v>
      </c>
      <c r="H2294" s="75"/>
      <c r="I2294" s="75"/>
      <c r="J2294" s="75"/>
    </row>
    <row r="2295" spans="1:10" ht="12" hidden="1" customHeight="1" x14ac:dyDescent="0.2">
      <c r="A2295" s="63">
        <v>19</v>
      </c>
      <c r="B2295" s="38">
        <v>40201</v>
      </c>
      <c r="C2295" s="70"/>
      <c r="D2295" s="39" t="s">
        <v>336</v>
      </c>
      <c r="E2295" s="113">
        <v>0</v>
      </c>
      <c r="H2295" s="75"/>
      <c r="I2295" s="75"/>
      <c r="J2295" s="75"/>
    </row>
    <row r="2296" spans="1:10" ht="12" hidden="1" customHeight="1" x14ac:dyDescent="0.2">
      <c r="A2296" s="63">
        <v>19</v>
      </c>
      <c r="B2296" s="38">
        <v>40202</v>
      </c>
      <c r="C2296" s="70"/>
      <c r="D2296" s="39" t="s">
        <v>337</v>
      </c>
      <c r="E2296" s="113">
        <v>0</v>
      </c>
      <c r="H2296" s="75"/>
      <c r="I2296" s="75"/>
      <c r="J2296" s="75"/>
    </row>
    <row r="2297" spans="1:10" ht="12" hidden="1" customHeight="1" x14ac:dyDescent="0.2">
      <c r="A2297" s="63">
        <v>19</v>
      </c>
      <c r="B2297" s="38">
        <v>40203</v>
      </c>
      <c r="C2297" s="70"/>
      <c r="D2297" s="39" t="s">
        <v>338</v>
      </c>
      <c r="E2297" s="113">
        <v>0</v>
      </c>
      <c r="H2297" s="75"/>
      <c r="I2297" s="75"/>
      <c r="J2297" s="75"/>
    </row>
    <row r="2298" spans="1:10" ht="12" hidden="1" customHeight="1" x14ac:dyDescent="0.2">
      <c r="A2298" s="63">
        <v>19</v>
      </c>
      <c r="B2298" s="38">
        <v>40204</v>
      </c>
      <c r="C2298" s="70"/>
      <c r="D2298" s="39" t="s">
        <v>216</v>
      </c>
      <c r="E2298" s="113">
        <v>0</v>
      </c>
      <c r="H2298" s="75"/>
      <c r="I2298" s="75"/>
      <c r="J2298" s="75"/>
    </row>
    <row r="2299" spans="1:10" ht="12" hidden="1" customHeight="1" x14ac:dyDescent="0.2">
      <c r="A2299" s="63">
        <v>19</v>
      </c>
      <c r="B2299" s="38">
        <v>40205</v>
      </c>
      <c r="C2299" s="70"/>
      <c r="D2299" s="39" t="s">
        <v>217</v>
      </c>
      <c r="E2299" s="113">
        <v>0</v>
      </c>
      <c r="H2299" s="75"/>
      <c r="I2299" s="75"/>
      <c r="J2299" s="75"/>
    </row>
    <row r="2300" spans="1:10" ht="12" hidden="1" customHeight="1" x14ac:dyDescent="0.2">
      <c r="A2300" s="63">
        <v>19</v>
      </c>
      <c r="B2300" s="38">
        <v>40206</v>
      </c>
      <c r="C2300" s="70"/>
      <c r="D2300" s="39" t="s">
        <v>218</v>
      </c>
      <c r="E2300" s="113">
        <v>0</v>
      </c>
      <c r="H2300" s="75"/>
      <c r="I2300" s="75"/>
      <c r="J2300" s="75"/>
    </row>
    <row r="2301" spans="1:10" ht="12" hidden="1" customHeight="1" x14ac:dyDescent="0.2">
      <c r="A2301" s="63">
        <v>19</v>
      </c>
      <c r="B2301" s="38">
        <v>40207</v>
      </c>
      <c r="C2301" s="70"/>
      <c r="D2301" s="39" t="s">
        <v>219</v>
      </c>
      <c r="E2301" s="113">
        <v>0</v>
      </c>
      <c r="H2301" s="75"/>
      <c r="I2301" s="75"/>
      <c r="J2301" s="75"/>
    </row>
    <row r="2302" spans="1:10" ht="12" hidden="1" customHeight="1" x14ac:dyDescent="0.2">
      <c r="A2302" s="63">
        <v>19</v>
      </c>
      <c r="B2302" s="38">
        <v>40208</v>
      </c>
      <c r="C2302" s="70"/>
      <c r="D2302" s="39" t="s">
        <v>220</v>
      </c>
      <c r="E2302" s="113">
        <v>0</v>
      </c>
      <c r="H2302" s="75"/>
      <c r="I2302" s="75"/>
      <c r="J2302" s="75"/>
    </row>
    <row r="2303" spans="1:10" ht="12" hidden="1" customHeight="1" x14ac:dyDescent="0.2">
      <c r="A2303" s="63">
        <v>20</v>
      </c>
      <c r="B2303" s="38">
        <v>40201</v>
      </c>
      <c r="C2303" s="70"/>
      <c r="D2303" s="39" t="s">
        <v>336</v>
      </c>
      <c r="E2303" s="113">
        <v>0</v>
      </c>
      <c r="H2303" s="75"/>
      <c r="I2303" s="75"/>
      <c r="J2303" s="75"/>
    </row>
    <row r="2304" spans="1:10" ht="12" hidden="1" customHeight="1" x14ac:dyDescent="0.2">
      <c r="A2304" s="63">
        <v>20</v>
      </c>
      <c r="B2304" s="38">
        <v>40202</v>
      </c>
      <c r="C2304" s="70"/>
      <c r="D2304" s="39" t="s">
        <v>337</v>
      </c>
      <c r="E2304" s="113">
        <v>0</v>
      </c>
      <c r="H2304" s="75"/>
      <c r="I2304" s="75"/>
      <c r="J2304" s="75"/>
    </row>
    <row r="2305" spans="1:10" ht="12" hidden="1" customHeight="1" x14ac:dyDescent="0.2">
      <c r="A2305" s="63">
        <v>20</v>
      </c>
      <c r="B2305" s="38">
        <v>40203</v>
      </c>
      <c r="C2305" s="70"/>
      <c r="D2305" s="39" t="s">
        <v>338</v>
      </c>
      <c r="E2305" s="113">
        <v>0</v>
      </c>
      <c r="H2305" s="75"/>
      <c r="I2305" s="75"/>
      <c r="J2305" s="75"/>
    </row>
    <row r="2306" spans="1:10" ht="12" hidden="1" customHeight="1" x14ac:dyDescent="0.2">
      <c r="A2306" s="63">
        <v>20</v>
      </c>
      <c r="B2306" s="38">
        <v>40204</v>
      </c>
      <c r="C2306" s="70"/>
      <c r="D2306" s="39" t="s">
        <v>216</v>
      </c>
      <c r="E2306" s="113">
        <v>0</v>
      </c>
      <c r="H2306" s="75"/>
      <c r="I2306" s="75"/>
      <c r="J2306" s="75"/>
    </row>
    <row r="2307" spans="1:10" ht="12" hidden="1" customHeight="1" x14ac:dyDescent="0.2">
      <c r="A2307" s="63">
        <v>20</v>
      </c>
      <c r="B2307" s="38">
        <v>40205</v>
      </c>
      <c r="C2307" s="70"/>
      <c r="D2307" s="39" t="s">
        <v>217</v>
      </c>
      <c r="E2307" s="113">
        <v>0</v>
      </c>
      <c r="H2307" s="75"/>
      <c r="I2307" s="75"/>
      <c r="J2307" s="75"/>
    </row>
    <row r="2308" spans="1:10" ht="12" hidden="1" customHeight="1" x14ac:dyDescent="0.2">
      <c r="A2308" s="63">
        <v>20</v>
      </c>
      <c r="B2308" s="38">
        <v>40206</v>
      </c>
      <c r="C2308" s="70"/>
      <c r="D2308" s="39" t="s">
        <v>218</v>
      </c>
      <c r="E2308" s="113">
        <v>0</v>
      </c>
      <c r="H2308" s="75"/>
      <c r="I2308" s="75"/>
      <c r="J2308" s="75"/>
    </row>
    <row r="2309" spans="1:10" ht="12" hidden="1" customHeight="1" x14ac:dyDescent="0.2">
      <c r="A2309" s="63">
        <v>20</v>
      </c>
      <c r="B2309" s="38">
        <v>40207</v>
      </c>
      <c r="C2309" s="70"/>
      <c r="D2309" s="39" t="s">
        <v>219</v>
      </c>
      <c r="E2309" s="113">
        <v>0</v>
      </c>
      <c r="H2309" s="75"/>
      <c r="I2309" s="75"/>
      <c r="J2309" s="75"/>
    </row>
    <row r="2310" spans="1:10" ht="12" hidden="1" customHeight="1" x14ac:dyDescent="0.2">
      <c r="A2310" s="63">
        <v>20</v>
      </c>
      <c r="B2310" s="38">
        <v>40208</v>
      </c>
      <c r="C2310" s="70"/>
      <c r="D2310" s="39" t="s">
        <v>220</v>
      </c>
      <c r="E2310" s="113">
        <v>0</v>
      </c>
      <c r="H2310" s="75"/>
      <c r="I2310" s="75"/>
      <c r="J2310" s="75"/>
    </row>
    <row r="2311" spans="1:10" ht="12" hidden="1" customHeight="1" x14ac:dyDescent="0.2">
      <c r="A2311" s="63">
        <v>21</v>
      </c>
      <c r="B2311" s="38">
        <v>40201</v>
      </c>
      <c r="C2311" s="70"/>
      <c r="D2311" s="39" t="s">
        <v>336</v>
      </c>
      <c r="E2311" s="113">
        <v>0</v>
      </c>
      <c r="H2311" s="75"/>
      <c r="I2311" s="75"/>
      <c r="J2311" s="75"/>
    </row>
    <row r="2312" spans="1:10" ht="12" hidden="1" customHeight="1" x14ac:dyDescent="0.2">
      <c r="A2312" s="63">
        <v>21</v>
      </c>
      <c r="B2312" s="38">
        <v>40202</v>
      </c>
      <c r="C2312" s="70"/>
      <c r="D2312" s="39" t="s">
        <v>337</v>
      </c>
      <c r="E2312" s="113">
        <v>0</v>
      </c>
      <c r="H2312" s="75"/>
      <c r="I2312" s="75"/>
      <c r="J2312" s="75"/>
    </row>
    <row r="2313" spans="1:10" ht="12" hidden="1" customHeight="1" x14ac:dyDescent="0.2">
      <c r="A2313" s="63">
        <v>21</v>
      </c>
      <c r="B2313" s="38">
        <v>40203</v>
      </c>
      <c r="C2313" s="70"/>
      <c r="D2313" s="39" t="s">
        <v>338</v>
      </c>
      <c r="E2313" s="113">
        <v>0</v>
      </c>
      <c r="H2313" s="75"/>
      <c r="I2313" s="75"/>
      <c r="J2313" s="75"/>
    </row>
    <row r="2314" spans="1:10" ht="12" hidden="1" customHeight="1" x14ac:dyDescent="0.2">
      <c r="A2314" s="63">
        <v>21</v>
      </c>
      <c r="B2314" s="38">
        <v>40204</v>
      </c>
      <c r="C2314" s="70"/>
      <c r="D2314" s="39" t="s">
        <v>216</v>
      </c>
      <c r="E2314" s="113">
        <v>0</v>
      </c>
      <c r="H2314" s="75"/>
      <c r="I2314" s="75"/>
      <c r="J2314" s="75"/>
    </row>
    <row r="2315" spans="1:10" ht="12" hidden="1" customHeight="1" x14ac:dyDescent="0.2">
      <c r="A2315" s="63">
        <v>21</v>
      </c>
      <c r="B2315" s="38">
        <v>40205</v>
      </c>
      <c r="C2315" s="70"/>
      <c r="D2315" s="39" t="s">
        <v>217</v>
      </c>
      <c r="E2315" s="113">
        <v>0</v>
      </c>
      <c r="H2315" s="75"/>
      <c r="I2315" s="75"/>
      <c r="J2315" s="75"/>
    </row>
    <row r="2316" spans="1:10" ht="12" hidden="1" customHeight="1" x14ac:dyDescent="0.2">
      <c r="A2316" s="63">
        <v>21</v>
      </c>
      <c r="B2316" s="38">
        <v>40206</v>
      </c>
      <c r="C2316" s="70"/>
      <c r="D2316" s="39" t="s">
        <v>218</v>
      </c>
      <c r="E2316" s="113">
        <v>0</v>
      </c>
      <c r="H2316" s="75"/>
      <c r="I2316" s="75"/>
      <c r="J2316" s="75"/>
    </row>
    <row r="2317" spans="1:10" ht="12" hidden="1" customHeight="1" x14ac:dyDescent="0.2">
      <c r="A2317" s="63">
        <v>21</v>
      </c>
      <c r="B2317" s="38">
        <v>40207</v>
      </c>
      <c r="C2317" s="70"/>
      <c r="D2317" s="39" t="s">
        <v>219</v>
      </c>
      <c r="E2317" s="113">
        <v>0</v>
      </c>
      <c r="H2317" s="75"/>
      <c r="I2317" s="75"/>
      <c r="J2317" s="75"/>
    </row>
    <row r="2318" spans="1:10" ht="12" hidden="1" customHeight="1" x14ac:dyDescent="0.2">
      <c r="A2318" s="63">
        <v>21</v>
      </c>
      <c r="B2318" s="38">
        <v>40208</v>
      </c>
      <c r="C2318" s="70"/>
      <c r="D2318" s="39" t="s">
        <v>220</v>
      </c>
      <c r="E2318" s="113">
        <v>0</v>
      </c>
      <c r="H2318" s="75"/>
      <c r="I2318" s="75"/>
      <c r="J2318" s="75"/>
    </row>
    <row r="2319" spans="1:10" s="79" customFormat="1" ht="12" hidden="1" customHeight="1" x14ac:dyDescent="0.2">
      <c r="A2319" s="63">
        <v>22</v>
      </c>
      <c r="B2319" s="38">
        <v>40201</v>
      </c>
      <c r="C2319" s="70"/>
      <c r="D2319" s="39" t="s">
        <v>336</v>
      </c>
      <c r="E2319" s="113">
        <v>0</v>
      </c>
      <c r="F2319" s="133"/>
      <c r="G2319" s="97"/>
      <c r="H2319" s="97"/>
      <c r="I2319" s="97"/>
      <c r="J2319" s="97"/>
    </row>
    <row r="2320" spans="1:10" s="79" customFormat="1" ht="12" hidden="1" customHeight="1" x14ac:dyDescent="0.2">
      <c r="A2320" s="63">
        <v>22</v>
      </c>
      <c r="B2320" s="38">
        <v>40202</v>
      </c>
      <c r="C2320" s="70"/>
      <c r="D2320" s="39" t="s">
        <v>337</v>
      </c>
      <c r="E2320" s="113">
        <v>0</v>
      </c>
      <c r="F2320" s="133"/>
      <c r="G2320" s="97"/>
      <c r="H2320" s="97"/>
      <c r="I2320" s="97"/>
      <c r="J2320" s="97"/>
    </row>
    <row r="2321" spans="1:10" s="79" customFormat="1" ht="12" hidden="1" customHeight="1" x14ac:dyDescent="0.2">
      <c r="A2321" s="63">
        <v>22</v>
      </c>
      <c r="B2321" s="38">
        <v>40203</v>
      </c>
      <c r="C2321" s="70"/>
      <c r="D2321" s="39" t="s">
        <v>338</v>
      </c>
      <c r="E2321" s="113">
        <v>0</v>
      </c>
      <c r="F2321" s="133"/>
      <c r="G2321" s="97"/>
      <c r="H2321" s="97"/>
      <c r="I2321" s="97"/>
      <c r="J2321" s="97"/>
    </row>
    <row r="2322" spans="1:10" s="79" customFormat="1" ht="12" hidden="1" customHeight="1" x14ac:dyDescent="0.2">
      <c r="A2322" s="63">
        <v>22</v>
      </c>
      <c r="B2322" s="38">
        <v>40204</v>
      </c>
      <c r="C2322" s="70"/>
      <c r="D2322" s="39" t="s">
        <v>216</v>
      </c>
      <c r="E2322" s="113">
        <v>0</v>
      </c>
      <c r="F2322" s="133"/>
      <c r="G2322" s="97"/>
      <c r="H2322" s="97"/>
      <c r="I2322" s="97"/>
      <c r="J2322" s="97"/>
    </row>
    <row r="2323" spans="1:10" s="79" customFormat="1" ht="12" hidden="1" customHeight="1" x14ac:dyDescent="0.2">
      <c r="A2323" s="63">
        <v>22</v>
      </c>
      <c r="B2323" s="38">
        <v>40205</v>
      </c>
      <c r="C2323" s="70"/>
      <c r="D2323" s="39" t="s">
        <v>217</v>
      </c>
      <c r="E2323" s="113">
        <v>0</v>
      </c>
      <c r="F2323" s="133"/>
      <c r="G2323" s="97"/>
      <c r="H2323" s="97"/>
      <c r="I2323" s="97"/>
      <c r="J2323" s="97"/>
    </row>
    <row r="2324" spans="1:10" s="79" customFormat="1" ht="12" hidden="1" customHeight="1" x14ac:dyDescent="0.2">
      <c r="A2324" s="63">
        <v>22</v>
      </c>
      <c r="B2324" s="38">
        <v>40206</v>
      </c>
      <c r="C2324" s="70"/>
      <c r="D2324" s="39" t="s">
        <v>218</v>
      </c>
      <c r="E2324" s="113">
        <v>0</v>
      </c>
      <c r="F2324" s="133"/>
      <c r="G2324" s="97"/>
      <c r="H2324" s="97"/>
      <c r="I2324" s="97"/>
      <c r="J2324" s="97"/>
    </row>
    <row r="2325" spans="1:10" s="79" customFormat="1" ht="12" hidden="1" customHeight="1" x14ac:dyDescent="0.2">
      <c r="A2325" s="63">
        <v>22</v>
      </c>
      <c r="B2325" s="38">
        <v>40207</v>
      </c>
      <c r="C2325" s="70"/>
      <c r="D2325" s="39" t="s">
        <v>219</v>
      </c>
      <c r="E2325" s="113">
        <v>0</v>
      </c>
      <c r="F2325" s="133"/>
      <c r="G2325" s="97"/>
      <c r="H2325" s="97"/>
      <c r="I2325" s="97"/>
      <c r="J2325" s="97"/>
    </row>
    <row r="2326" spans="1:10" s="79" customFormat="1" ht="12" hidden="1" customHeight="1" x14ac:dyDescent="0.2">
      <c r="A2326" s="63">
        <v>22</v>
      </c>
      <c r="B2326" s="38">
        <v>40208</v>
      </c>
      <c r="C2326" s="70"/>
      <c r="D2326" s="39" t="s">
        <v>220</v>
      </c>
      <c r="E2326" s="113">
        <v>0</v>
      </c>
      <c r="F2326" s="133"/>
      <c r="G2326" s="97"/>
      <c r="H2326" s="97"/>
      <c r="I2326" s="97"/>
      <c r="J2326" s="97"/>
    </row>
    <row r="2327" spans="1:10" s="79" customFormat="1" ht="12" hidden="1" customHeight="1" x14ac:dyDescent="0.2">
      <c r="A2327" s="63">
        <v>23</v>
      </c>
      <c r="B2327" s="38">
        <v>40201</v>
      </c>
      <c r="C2327" s="70"/>
      <c r="D2327" s="39" t="s">
        <v>336</v>
      </c>
      <c r="E2327" s="113">
        <v>0</v>
      </c>
      <c r="F2327" s="133"/>
      <c r="G2327" s="97"/>
      <c r="H2327" s="97"/>
      <c r="I2327" s="97"/>
      <c r="J2327" s="97"/>
    </row>
    <row r="2328" spans="1:10" s="79" customFormat="1" ht="12" hidden="1" customHeight="1" x14ac:dyDescent="0.2">
      <c r="A2328" s="63">
        <v>23</v>
      </c>
      <c r="B2328" s="38">
        <v>40202</v>
      </c>
      <c r="C2328" s="70"/>
      <c r="D2328" s="39" t="s">
        <v>337</v>
      </c>
      <c r="E2328" s="113">
        <v>0</v>
      </c>
      <c r="F2328" s="133"/>
      <c r="G2328" s="97"/>
      <c r="H2328" s="97"/>
      <c r="I2328" s="97"/>
      <c r="J2328" s="97"/>
    </row>
    <row r="2329" spans="1:10" s="79" customFormat="1" ht="12" hidden="1" customHeight="1" x14ac:dyDescent="0.2">
      <c r="A2329" s="63">
        <v>23</v>
      </c>
      <c r="B2329" s="38">
        <v>40203</v>
      </c>
      <c r="C2329" s="70"/>
      <c r="D2329" s="39" t="s">
        <v>338</v>
      </c>
      <c r="E2329" s="113">
        <v>0</v>
      </c>
      <c r="F2329" s="133"/>
      <c r="G2329" s="97"/>
      <c r="H2329" s="97"/>
      <c r="I2329" s="97"/>
      <c r="J2329" s="97"/>
    </row>
    <row r="2330" spans="1:10" s="79" customFormat="1" ht="12" hidden="1" customHeight="1" x14ac:dyDescent="0.2">
      <c r="A2330" s="63">
        <v>23</v>
      </c>
      <c r="B2330" s="38">
        <v>40204</v>
      </c>
      <c r="C2330" s="70"/>
      <c r="D2330" s="39" t="s">
        <v>216</v>
      </c>
      <c r="E2330" s="113">
        <v>0</v>
      </c>
      <c r="F2330" s="133"/>
      <c r="G2330" s="97"/>
      <c r="H2330" s="97"/>
      <c r="I2330" s="97"/>
      <c r="J2330" s="97"/>
    </row>
    <row r="2331" spans="1:10" s="79" customFormat="1" ht="12" hidden="1" customHeight="1" x14ac:dyDescent="0.2">
      <c r="A2331" s="63">
        <v>23</v>
      </c>
      <c r="B2331" s="38">
        <v>40205</v>
      </c>
      <c r="C2331" s="70"/>
      <c r="D2331" s="39" t="s">
        <v>217</v>
      </c>
      <c r="E2331" s="113">
        <v>0</v>
      </c>
      <c r="F2331" s="133"/>
      <c r="G2331" s="97"/>
      <c r="H2331" s="97"/>
      <c r="I2331" s="97"/>
      <c r="J2331" s="97"/>
    </row>
    <row r="2332" spans="1:10" s="79" customFormat="1" ht="12" hidden="1" customHeight="1" x14ac:dyDescent="0.2">
      <c r="A2332" s="63">
        <v>23</v>
      </c>
      <c r="B2332" s="38">
        <v>40206</v>
      </c>
      <c r="C2332" s="70"/>
      <c r="D2332" s="39" t="s">
        <v>218</v>
      </c>
      <c r="E2332" s="113">
        <v>0</v>
      </c>
      <c r="F2332" s="133"/>
      <c r="G2332" s="97"/>
      <c r="H2332" s="97"/>
      <c r="I2332" s="97"/>
      <c r="J2332" s="97"/>
    </row>
    <row r="2333" spans="1:10" s="79" customFormat="1" ht="12" hidden="1" customHeight="1" x14ac:dyDescent="0.2">
      <c r="A2333" s="63">
        <v>23</v>
      </c>
      <c r="B2333" s="38">
        <v>40207</v>
      </c>
      <c r="C2333" s="70"/>
      <c r="D2333" s="39" t="s">
        <v>219</v>
      </c>
      <c r="E2333" s="113">
        <v>0</v>
      </c>
      <c r="F2333" s="133"/>
      <c r="G2333" s="97"/>
      <c r="H2333" s="97"/>
      <c r="I2333" s="97"/>
      <c r="J2333" s="97"/>
    </row>
    <row r="2334" spans="1:10" s="79" customFormat="1" ht="12" hidden="1" customHeight="1" x14ac:dyDescent="0.2">
      <c r="A2334" s="63">
        <v>23</v>
      </c>
      <c r="B2334" s="38">
        <v>40208</v>
      </c>
      <c r="C2334" s="70"/>
      <c r="D2334" s="39" t="s">
        <v>220</v>
      </c>
      <c r="E2334" s="113">
        <v>0</v>
      </c>
      <c r="F2334" s="133"/>
      <c r="G2334" s="97"/>
      <c r="H2334" s="97"/>
      <c r="I2334" s="97"/>
      <c r="J2334" s="97"/>
    </row>
    <row r="2335" spans="1:10" s="79" customFormat="1" ht="12" hidden="1" customHeight="1" x14ac:dyDescent="0.2">
      <c r="A2335" s="63">
        <v>24</v>
      </c>
      <c r="B2335" s="38">
        <v>40201</v>
      </c>
      <c r="C2335" s="70"/>
      <c r="D2335" s="39" t="s">
        <v>336</v>
      </c>
      <c r="E2335" s="113">
        <v>0</v>
      </c>
      <c r="F2335" s="133"/>
      <c r="G2335" s="97"/>
      <c r="H2335" s="97"/>
      <c r="I2335" s="97"/>
      <c r="J2335" s="97"/>
    </row>
    <row r="2336" spans="1:10" s="79" customFormat="1" ht="12" hidden="1" customHeight="1" x14ac:dyDescent="0.2">
      <c r="A2336" s="63">
        <v>24</v>
      </c>
      <c r="B2336" s="38">
        <v>40202</v>
      </c>
      <c r="C2336" s="70"/>
      <c r="D2336" s="39" t="s">
        <v>337</v>
      </c>
      <c r="E2336" s="113">
        <v>0</v>
      </c>
      <c r="F2336" s="133"/>
      <c r="G2336" s="97"/>
      <c r="H2336" s="97"/>
      <c r="I2336" s="97"/>
      <c r="J2336" s="97"/>
    </row>
    <row r="2337" spans="1:10" s="79" customFormat="1" ht="12" hidden="1" customHeight="1" x14ac:dyDescent="0.2">
      <c r="A2337" s="63">
        <v>24</v>
      </c>
      <c r="B2337" s="38">
        <v>40203</v>
      </c>
      <c r="C2337" s="70"/>
      <c r="D2337" s="39" t="s">
        <v>338</v>
      </c>
      <c r="E2337" s="113">
        <v>0</v>
      </c>
      <c r="F2337" s="133"/>
      <c r="G2337" s="97"/>
      <c r="H2337" s="97"/>
      <c r="I2337" s="97"/>
      <c r="J2337" s="97"/>
    </row>
    <row r="2338" spans="1:10" s="79" customFormat="1" ht="12" hidden="1" customHeight="1" x14ac:dyDescent="0.2">
      <c r="A2338" s="63">
        <v>24</v>
      </c>
      <c r="B2338" s="38">
        <v>40204</v>
      </c>
      <c r="C2338" s="70"/>
      <c r="D2338" s="39" t="s">
        <v>216</v>
      </c>
      <c r="E2338" s="113">
        <v>0</v>
      </c>
      <c r="F2338" s="133"/>
      <c r="G2338" s="97"/>
      <c r="H2338" s="97"/>
      <c r="I2338" s="97"/>
      <c r="J2338" s="97"/>
    </row>
    <row r="2339" spans="1:10" s="79" customFormat="1" ht="12" hidden="1" customHeight="1" x14ac:dyDescent="0.2">
      <c r="A2339" s="63">
        <v>24</v>
      </c>
      <c r="B2339" s="38">
        <v>40205</v>
      </c>
      <c r="C2339" s="70"/>
      <c r="D2339" s="39" t="s">
        <v>217</v>
      </c>
      <c r="E2339" s="113">
        <v>0</v>
      </c>
      <c r="F2339" s="133"/>
      <c r="G2339" s="97"/>
      <c r="H2339" s="97"/>
      <c r="I2339" s="97"/>
      <c r="J2339" s="97"/>
    </row>
    <row r="2340" spans="1:10" s="79" customFormat="1" ht="12" hidden="1" customHeight="1" x14ac:dyDescent="0.2">
      <c r="A2340" s="63">
        <v>24</v>
      </c>
      <c r="B2340" s="38">
        <v>40206</v>
      </c>
      <c r="C2340" s="70"/>
      <c r="D2340" s="39" t="s">
        <v>218</v>
      </c>
      <c r="E2340" s="113">
        <v>0</v>
      </c>
      <c r="F2340" s="133"/>
      <c r="G2340" s="97"/>
      <c r="H2340" s="97"/>
      <c r="I2340" s="97"/>
      <c r="J2340" s="97"/>
    </row>
    <row r="2341" spans="1:10" s="79" customFormat="1" ht="12" hidden="1" customHeight="1" x14ac:dyDescent="0.2">
      <c r="A2341" s="63">
        <v>24</v>
      </c>
      <c r="B2341" s="38">
        <v>40207</v>
      </c>
      <c r="C2341" s="70"/>
      <c r="D2341" s="39" t="s">
        <v>219</v>
      </c>
      <c r="E2341" s="113">
        <v>0</v>
      </c>
      <c r="F2341" s="133"/>
      <c r="G2341" s="97"/>
      <c r="H2341" s="97"/>
      <c r="I2341" s="97"/>
      <c r="J2341" s="97"/>
    </row>
    <row r="2342" spans="1:10" s="79" customFormat="1" ht="12" hidden="1" customHeight="1" x14ac:dyDescent="0.2">
      <c r="A2342" s="63">
        <v>24</v>
      </c>
      <c r="B2342" s="38">
        <v>40208</v>
      </c>
      <c r="C2342" s="70"/>
      <c r="D2342" s="39" t="s">
        <v>220</v>
      </c>
      <c r="E2342" s="113">
        <v>0</v>
      </c>
      <c r="F2342" s="133"/>
      <c r="G2342" s="97"/>
      <c r="H2342" s="97"/>
      <c r="I2342" s="97"/>
      <c r="J2342" s="97"/>
    </row>
    <row r="2343" spans="1:10" s="79" customFormat="1" ht="12" hidden="1" customHeight="1" x14ac:dyDescent="0.2">
      <c r="A2343" s="63">
        <v>43</v>
      </c>
      <c r="B2343" s="38">
        <v>40201</v>
      </c>
      <c r="C2343" s="70"/>
      <c r="D2343" s="39" t="s">
        <v>336</v>
      </c>
      <c r="E2343" s="113">
        <v>0</v>
      </c>
      <c r="F2343" s="133"/>
      <c r="G2343" s="97"/>
      <c r="H2343" s="97"/>
      <c r="I2343" s="97"/>
      <c r="J2343" s="97"/>
    </row>
    <row r="2344" spans="1:10" s="79" customFormat="1" ht="12" hidden="1" customHeight="1" x14ac:dyDescent="0.2">
      <c r="A2344" s="63">
        <v>43</v>
      </c>
      <c r="B2344" s="38">
        <v>40202</v>
      </c>
      <c r="C2344" s="70"/>
      <c r="D2344" s="39" t="s">
        <v>337</v>
      </c>
      <c r="E2344" s="113">
        <v>0</v>
      </c>
      <c r="F2344" s="133"/>
      <c r="G2344" s="97"/>
      <c r="H2344" s="97"/>
      <c r="I2344" s="97"/>
      <c r="J2344" s="97"/>
    </row>
    <row r="2345" spans="1:10" s="79" customFormat="1" ht="12" hidden="1" customHeight="1" x14ac:dyDescent="0.2">
      <c r="A2345" s="63">
        <v>43</v>
      </c>
      <c r="B2345" s="38">
        <v>40203</v>
      </c>
      <c r="C2345" s="70"/>
      <c r="D2345" s="39" t="s">
        <v>338</v>
      </c>
      <c r="E2345" s="113">
        <v>0</v>
      </c>
      <c r="F2345" s="133"/>
      <c r="G2345" s="97"/>
      <c r="H2345" s="97"/>
      <c r="I2345" s="97"/>
      <c r="J2345" s="97"/>
    </row>
    <row r="2346" spans="1:10" s="79" customFormat="1" ht="12" hidden="1" customHeight="1" x14ac:dyDescent="0.2">
      <c r="A2346" s="63">
        <v>43</v>
      </c>
      <c r="B2346" s="38">
        <v>40204</v>
      </c>
      <c r="C2346" s="70"/>
      <c r="D2346" s="39" t="s">
        <v>216</v>
      </c>
      <c r="E2346" s="113">
        <v>0</v>
      </c>
      <c r="F2346" s="133"/>
      <c r="G2346" s="97"/>
      <c r="H2346" s="97"/>
      <c r="I2346" s="97"/>
      <c r="J2346" s="97"/>
    </row>
    <row r="2347" spans="1:10" s="79" customFormat="1" ht="12" hidden="1" customHeight="1" x14ac:dyDescent="0.2">
      <c r="A2347" s="63">
        <v>43</v>
      </c>
      <c r="B2347" s="38">
        <v>40205</v>
      </c>
      <c r="C2347" s="70"/>
      <c r="D2347" s="39" t="s">
        <v>217</v>
      </c>
      <c r="E2347" s="113">
        <v>0</v>
      </c>
      <c r="F2347" s="133"/>
      <c r="G2347" s="97"/>
      <c r="H2347" s="97"/>
      <c r="I2347" s="97"/>
      <c r="J2347" s="97"/>
    </row>
    <row r="2348" spans="1:10" s="79" customFormat="1" ht="12" hidden="1" customHeight="1" x14ac:dyDescent="0.2">
      <c r="A2348" s="63">
        <v>43</v>
      </c>
      <c r="B2348" s="38">
        <v>40206</v>
      </c>
      <c r="C2348" s="70"/>
      <c r="D2348" s="39" t="s">
        <v>218</v>
      </c>
      <c r="E2348" s="113">
        <v>0</v>
      </c>
      <c r="F2348" s="133"/>
      <c r="G2348" s="97"/>
      <c r="H2348" s="97"/>
      <c r="I2348" s="97"/>
      <c r="J2348" s="97"/>
    </row>
    <row r="2349" spans="1:10" s="79" customFormat="1" ht="12" hidden="1" customHeight="1" x14ac:dyDescent="0.2">
      <c r="A2349" s="63">
        <v>43</v>
      </c>
      <c r="B2349" s="38">
        <v>40207</v>
      </c>
      <c r="C2349" s="70"/>
      <c r="D2349" s="39" t="s">
        <v>219</v>
      </c>
      <c r="E2349" s="113">
        <v>0</v>
      </c>
      <c r="F2349" s="133"/>
      <c r="G2349" s="97"/>
      <c r="H2349" s="97"/>
      <c r="I2349" s="97"/>
      <c r="J2349" s="97"/>
    </row>
    <row r="2350" spans="1:10" s="79" customFormat="1" ht="12" hidden="1" customHeight="1" x14ac:dyDescent="0.2">
      <c r="A2350" s="63">
        <v>43</v>
      </c>
      <c r="B2350" s="38">
        <v>40208</v>
      </c>
      <c r="C2350" s="70"/>
      <c r="D2350" s="39" t="s">
        <v>220</v>
      </c>
      <c r="E2350" s="113">
        <v>0</v>
      </c>
      <c r="F2350" s="133"/>
      <c r="G2350" s="97"/>
      <c r="H2350" s="97"/>
      <c r="I2350" s="97"/>
      <c r="J2350" s="97"/>
    </row>
    <row r="2351" spans="1:10" s="79" customFormat="1" ht="12" hidden="1" customHeight="1" x14ac:dyDescent="0.2">
      <c r="A2351" s="63">
        <v>44</v>
      </c>
      <c r="B2351" s="38">
        <v>40201</v>
      </c>
      <c r="C2351" s="70"/>
      <c r="D2351" s="39" t="s">
        <v>336</v>
      </c>
      <c r="E2351" s="113">
        <v>0</v>
      </c>
      <c r="F2351" s="133"/>
      <c r="G2351" s="97"/>
      <c r="H2351" s="97"/>
      <c r="I2351" s="97"/>
      <c r="J2351" s="97"/>
    </row>
    <row r="2352" spans="1:10" s="79" customFormat="1" ht="12" hidden="1" customHeight="1" x14ac:dyDescent="0.2">
      <c r="A2352" s="63">
        <v>44</v>
      </c>
      <c r="B2352" s="38">
        <v>40202</v>
      </c>
      <c r="C2352" s="70"/>
      <c r="D2352" s="39" t="s">
        <v>337</v>
      </c>
      <c r="E2352" s="113">
        <v>0</v>
      </c>
      <c r="F2352" s="133"/>
      <c r="G2352" s="97"/>
      <c r="H2352" s="97"/>
      <c r="I2352" s="97"/>
      <c r="J2352" s="97"/>
    </row>
    <row r="2353" spans="1:10" s="79" customFormat="1" ht="12" hidden="1" customHeight="1" x14ac:dyDescent="0.2">
      <c r="A2353" s="63">
        <v>44</v>
      </c>
      <c r="B2353" s="38">
        <v>40203</v>
      </c>
      <c r="C2353" s="70"/>
      <c r="D2353" s="39" t="s">
        <v>338</v>
      </c>
      <c r="E2353" s="113">
        <v>0</v>
      </c>
      <c r="F2353" s="133"/>
      <c r="G2353" s="97"/>
      <c r="H2353" s="97"/>
      <c r="I2353" s="97"/>
      <c r="J2353" s="97"/>
    </row>
    <row r="2354" spans="1:10" s="79" customFormat="1" ht="12" hidden="1" customHeight="1" x14ac:dyDescent="0.2">
      <c r="A2354" s="63">
        <v>44</v>
      </c>
      <c r="B2354" s="38">
        <v>40204</v>
      </c>
      <c r="C2354" s="70"/>
      <c r="D2354" s="39" t="s">
        <v>216</v>
      </c>
      <c r="E2354" s="113">
        <v>0</v>
      </c>
      <c r="F2354" s="133"/>
      <c r="G2354" s="97"/>
      <c r="H2354" s="97"/>
      <c r="I2354" s="97"/>
      <c r="J2354" s="97"/>
    </row>
    <row r="2355" spans="1:10" s="79" customFormat="1" ht="12" hidden="1" customHeight="1" x14ac:dyDescent="0.2">
      <c r="A2355" s="63">
        <v>44</v>
      </c>
      <c r="B2355" s="38">
        <v>40205</v>
      </c>
      <c r="C2355" s="70"/>
      <c r="D2355" s="39" t="s">
        <v>217</v>
      </c>
      <c r="E2355" s="113">
        <v>0</v>
      </c>
      <c r="F2355" s="133"/>
      <c r="G2355" s="97"/>
      <c r="H2355" s="97"/>
      <c r="I2355" s="97"/>
      <c r="J2355" s="97"/>
    </row>
    <row r="2356" spans="1:10" s="79" customFormat="1" ht="12" hidden="1" customHeight="1" x14ac:dyDescent="0.2">
      <c r="A2356" s="63">
        <v>44</v>
      </c>
      <c r="B2356" s="38">
        <v>40206</v>
      </c>
      <c r="C2356" s="70"/>
      <c r="D2356" s="39" t="s">
        <v>218</v>
      </c>
      <c r="E2356" s="113">
        <v>0</v>
      </c>
      <c r="F2356" s="133"/>
      <c r="G2356" s="97"/>
      <c r="H2356" s="97"/>
      <c r="I2356" s="97"/>
      <c r="J2356" s="97"/>
    </row>
    <row r="2357" spans="1:10" s="79" customFormat="1" ht="12" hidden="1" customHeight="1" x14ac:dyDescent="0.2">
      <c r="A2357" s="63">
        <v>44</v>
      </c>
      <c r="B2357" s="38">
        <v>40207</v>
      </c>
      <c r="C2357" s="70"/>
      <c r="D2357" s="39" t="s">
        <v>219</v>
      </c>
      <c r="E2357" s="113">
        <v>0</v>
      </c>
      <c r="F2357" s="133"/>
      <c r="G2357" s="97"/>
      <c r="H2357" s="97"/>
      <c r="I2357" s="97"/>
      <c r="J2357" s="97"/>
    </row>
    <row r="2358" spans="1:10" s="79" customFormat="1" ht="12" hidden="1" customHeight="1" x14ac:dyDescent="0.2">
      <c r="A2358" s="63">
        <v>44</v>
      </c>
      <c r="B2358" s="38">
        <v>40208</v>
      </c>
      <c r="C2358" s="70"/>
      <c r="D2358" s="39" t="s">
        <v>220</v>
      </c>
      <c r="E2358" s="113">
        <v>0</v>
      </c>
      <c r="F2358" s="133"/>
      <c r="G2358" s="97"/>
      <c r="H2358" s="97"/>
      <c r="I2358" s="97"/>
      <c r="J2358" s="97"/>
    </row>
    <row r="2359" spans="1:10" s="79" customFormat="1" ht="12" hidden="1" customHeight="1" x14ac:dyDescent="0.2">
      <c r="A2359" s="63">
        <v>45</v>
      </c>
      <c r="B2359" s="38">
        <v>40201</v>
      </c>
      <c r="C2359" s="70"/>
      <c r="D2359" s="39" t="s">
        <v>336</v>
      </c>
      <c r="E2359" s="113">
        <v>0</v>
      </c>
      <c r="F2359" s="133"/>
      <c r="G2359" s="97"/>
      <c r="H2359" s="97"/>
      <c r="I2359" s="97"/>
      <c r="J2359" s="97"/>
    </row>
    <row r="2360" spans="1:10" s="79" customFormat="1" ht="12" hidden="1" customHeight="1" x14ac:dyDescent="0.2">
      <c r="A2360" s="63">
        <v>45</v>
      </c>
      <c r="B2360" s="38">
        <v>40202</v>
      </c>
      <c r="C2360" s="70"/>
      <c r="D2360" s="39" t="s">
        <v>337</v>
      </c>
      <c r="E2360" s="113">
        <v>0</v>
      </c>
      <c r="F2360" s="133"/>
      <c r="G2360" s="97"/>
      <c r="H2360" s="97"/>
      <c r="I2360" s="97"/>
      <c r="J2360" s="97"/>
    </row>
    <row r="2361" spans="1:10" s="79" customFormat="1" ht="12" hidden="1" customHeight="1" x14ac:dyDescent="0.2">
      <c r="A2361" s="63">
        <v>45</v>
      </c>
      <c r="B2361" s="38">
        <v>40203</v>
      </c>
      <c r="C2361" s="70"/>
      <c r="D2361" s="39" t="s">
        <v>338</v>
      </c>
      <c r="E2361" s="113">
        <v>0</v>
      </c>
      <c r="F2361" s="133"/>
      <c r="G2361" s="97"/>
      <c r="H2361" s="97"/>
      <c r="I2361" s="97"/>
      <c r="J2361" s="97"/>
    </row>
    <row r="2362" spans="1:10" s="79" customFormat="1" ht="12" hidden="1" customHeight="1" x14ac:dyDescent="0.2">
      <c r="A2362" s="63">
        <v>45</v>
      </c>
      <c r="B2362" s="38">
        <v>40204</v>
      </c>
      <c r="C2362" s="70"/>
      <c r="D2362" s="39" t="s">
        <v>216</v>
      </c>
      <c r="E2362" s="113">
        <v>0</v>
      </c>
      <c r="F2362" s="133"/>
      <c r="G2362" s="97"/>
      <c r="H2362" s="97"/>
      <c r="I2362" s="97"/>
      <c r="J2362" s="97"/>
    </row>
    <row r="2363" spans="1:10" s="79" customFormat="1" ht="12" hidden="1" customHeight="1" x14ac:dyDescent="0.2">
      <c r="A2363" s="63">
        <v>45</v>
      </c>
      <c r="B2363" s="38">
        <v>40205</v>
      </c>
      <c r="C2363" s="70"/>
      <c r="D2363" s="39" t="s">
        <v>217</v>
      </c>
      <c r="E2363" s="113">
        <v>0</v>
      </c>
      <c r="F2363" s="133"/>
      <c r="G2363" s="97"/>
      <c r="H2363" s="97"/>
      <c r="I2363" s="97"/>
      <c r="J2363" s="97"/>
    </row>
    <row r="2364" spans="1:10" s="79" customFormat="1" ht="12" hidden="1" customHeight="1" x14ac:dyDescent="0.2">
      <c r="A2364" s="63">
        <v>45</v>
      </c>
      <c r="B2364" s="38">
        <v>40206</v>
      </c>
      <c r="C2364" s="70"/>
      <c r="D2364" s="39" t="s">
        <v>218</v>
      </c>
      <c r="E2364" s="113">
        <v>0</v>
      </c>
      <c r="F2364" s="133"/>
      <c r="G2364" s="97"/>
      <c r="H2364" s="97"/>
      <c r="I2364" s="97"/>
      <c r="J2364" s="97"/>
    </row>
    <row r="2365" spans="1:10" s="79" customFormat="1" ht="12" hidden="1" customHeight="1" x14ac:dyDescent="0.2">
      <c r="A2365" s="63">
        <v>45</v>
      </c>
      <c r="B2365" s="38">
        <v>40207</v>
      </c>
      <c r="C2365" s="70"/>
      <c r="D2365" s="39" t="s">
        <v>219</v>
      </c>
      <c r="E2365" s="113">
        <v>0</v>
      </c>
      <c r="F2365" s="133"/>
      <c r="G2365" s="97"/>
      <c r="H2365" s="97"/>
      <c r="I2365" s="97"/>
      <c r="J2365" s="97"/>
    </row>
    <row r="2366" spans="1:10" s="79" customFormat="1" ht="12" hidden="1" customHeight="1" x14ac:dyDescent="0.2">
      <c r="A2366" s="63">
        <v>45</v>
      </c>
      <c r="B2366" s="38">
        <v>40208</v>
      </c>
      <c r="C2366" s="70"/>
      <c r="D2366" s="39" t="s">
        <v>220</v>
      </c>
      <c r="E2366" s="113">
        <v>0</v>
      </c>
      <c r="F2366" s="133"/>
      <c r="G2366" s="97"/>
      <c r="H2366" s="97"/>
      <c r="I2366" s="97"/>
      <c r="J2366" s="97"/>
    </row>
    <row r="2367" spans="1:10" s="79" customFormat="1" ht="12" hidden="1" customHeight="1" x14ac:dyDescent="0.2">
      <c r="A2367" s="63">
        <v>46</v>
      </c>
      <c r="B2367" s="38">
        <v>40201</v>
      </c>
      <c r="C2367" s="70"/>
      <c r="D2367" s="39" t="s">
        <v>336</v>
      </c>
      <c r="E2367" s="113">
        <v>0</v>
      </c>
      <c r="F2367" s="133"/>
      <c r="G2367" s="97"/>
      <c r="H2367" s="97"/>
      <c r="I2367" s="97"/>
      <c r="J2367" s="97"/>
    </row>
    <row r="2368" spans="1:10" s="79" customFormat="1" ht="12" hidden="1" customHeight="1" x14ac:dyDescent="0.2">
      <c r="A2368" s="63">
        <v>46</v>
      </c>
      <c r="B2368" s="38">
        <v>40202</v>
      </c>
      <c r="C2368" s="70"/>
      <c r="D2368" s="39" t="s">
        <v>337</v>
      </c>
      <c r="E2368" s="113">
        <v>0</v>
      </c>
      <c r="F2368" s="133"/>
      <c r="G2368" s="97"/>
      <c r="H2368" s="97"/>
      <c r="I2368" s="97"/>
      <c r="J2368" s="97"/>
    </row>
    <row r="2369" spans="1:10" s="79" customFormat="1" ht="12" hidden="1" customHeight="1" x14ac:dyDescent="0.2">
      <c r="A2369" s="63">
        <v>46</v>
      </c>
      <c r="B2369" s="38">
        <v>40203</v>
      </c>
      <c r="C2369" s="70"/>
      <c r="D2369" s="39" t="s">
        <v>338</v>
      </c>
      <c r="E2369" s="113">
        <v>0</v>
      </c>
      <c r="F2369" s="133"/>
      <c r="G2369" s="97"/>
      <c r="H2369" s="97"/>
      <c r="I2369" s="97"/>
      <c r="J2369" s="97"/>
    </row>
    <row r="2370" spans="1:10" s="79" customFormat="1" ht="12" hidden="1" customHeight="1" x14ac:dyDescent="0.2">
      <c r="A2370" s="63">
        <v>46</v>
      </c>
      <c r="B2370" s="38">
        <v>40204</v>
      </c>
      <c r="C2370" s="70"/>
      <c r="D2370" s="39" t="s">
        <v>216</v>
      </c>
      <c r="E2370" s="113">
        <v>0</v>
      </c>
      <c r="F2370" s="133"/>
      <c r="G2370" s="97"/>
      <c r="H2370" s="97"/>
      <c r="I2370" s="97"/>
      <c r="J2370" s="97"/>
    </row>
    <row r="2371" spans="1:10" s="79" customFormat="1" ht="12" hidden="1" customHeight="1" x14ac:dyDescent="0.2">
      <c r="A2371" s="63">
        <v>46</v>
      </c>
      <c r="B2371" s="38">
        <v>40205</v>
      </c>
      <c r="C2371" s="70"/>
      <c r="D2371" s="39" t="s">
        <v>217</v>
      </c>
      <c r="E2371" s="113">
        <v>0</v>
      </c>
      <c r="F2371" s="133"/>
      <c r="G2371" s="97"/>
      <c r="H2371" s="97"/>
      <c r="I2371" s="97"/>
      <c r="J2371" s="97"/>
    </row>
    <row r="2372" spans="1:10" s="79" customFormat="1" ht="12" hidden="1" customHeight="1" x14ac:dyDescent="0.2">
      <c r="A2372" s="63">
        <v>46</v>
      </c>
      <c r="B2372" s="38">
        <v>40206</v>
      </c>
      <c r="C2372" s="70"/>
      <c r="D2372" s="39" t="s">
        <v>218</v>
      </c>
      <c r="E2372" s="113">
        <v>0</v>
      </c>
      <c r="F2372" s="133"/>
      <c r="G2372" s="97"/>
      <c r="H2372" s="97"/>
      <c r="I2372" s="97"/>
      <c r="J2372" s="97"/>
    </row>
    <row r="2373" spans="1:10" s="79" customFormat="1" ht="12" hidden="1" customHeight="1" x14ac:dyDescent="0.2">
      <c r="A2373" s="63">
        <v>46</v>
      </c>
      <c r="B2373" s="38">
        <v>40207</v>
      </c>
      <c r="C2373" s="70"/>
      <c r="D2373" s="39" t="s">
        <v>219</v>
      </c>
      <c r="E2373" s="113">
        <v>0</v>
      </c>
      <c r="F2373" s="133"/>
      <c r="G2373" s="97"/>
      <c r="H2373" s="97"/>
      <c r="I2373" s="97"/>
      <c r="J2373" s="97"/>
    </row>
    <row r="2374" spans="1:10" s="79" customFormat="1" ht="12" hidden="1" customHeight="1" x14ac:dyDescent="0.2">
      <c r="A2374" s="63">
        <v>46</v>
      </c>
      <c r="B2374" s="38">
        <v>40208</v>
      </c>
      <c r="C2374" s="70"/>
      <c r="D2374" s="39" t="s">
        <v>220</v>
      </c>
      <c r="E2374" s="113">
        <v>0</v>
      </c>
      <c r="F2374" s="133"/>
      <c r="G2374" s="97"/>
      <c r="H2374" s="97"/>
      <c r="I2374" s="97"/>
      <c r="J2374" s="97"/>
    </row>
    <row r="2375" spans="1:10" s="79" customFormat="1" ht="12" hidden="1" customHeight="1" x14ac:dyDescent="0.2">
      <c r="A2375" s="63">
        <v>31</v>
      </c>
      <c r="B2375" s="38">
        <v>40201</v>
      </c>
      <c r="C2375" s="70"/>
      <c r="D2375" s="39" t="s">
        <v>336</v>
      </c>
      <c r="E2375" s="113">
        <v>0</v>
      </c>
      <c r="F2375" s="133"/>
      <c r="G2375" s="97"/>
      <c r="H2375" s="97"/>
      <c r="I2375" s="97"/>
      <c r="J2375" s="97"/>
    </row>
    <row r="2376" spans="1:10" s="79" customFormat="1" ht="12" hidden="1" customHeight="1" x14ac:dyDescent="0.2">
      <c r="A2376" s="63">
        <v>31</v>
      </c>
      <c r="B2376" s="38">
        <v>40202</v>
      </c>
      <c r="C2376" s="70"/>
      <c r="D2376" s="39" t="s">
        <v>337</v>
      </c>
      <c r="E2376" s="113">
        <v>0</v>
      </c>
      <c r="F2376" s="133"/>
      <c r="G2376" s="97"/>
      <c r="H2376" s="97"/>
      <c r="I2376" s="97"/>
      <c r="J2376" s="97"/>
    </row>
    <row r="2377" spans="1:10" s="79" customFormat="1" ht="12" hidden="1" customHeight="1" x14ac:dyDescent="0.2">
      <c r="A2377" s="63">
        <v>31</v>
      </c>
      <c r="B2377" s="38">
        <v>40203</v>
      </c>
      <c r="C2377" s="70"/>
      <c r="D2377" s="39" t="s">
        <v>338</v>
      </c>
      <c r="E2377" s="113">
        <v>0</v>
      </c>
      <c r="F2377" s="133"/>
      <c r="G2377" s="97"/>
      <c r="H2377" s="97"/>
      <c r="I2377" s="97"/>
      <c r="J2377" s="97"/>
    </row>
    <row r="2378" spans="1:10" s="79" customFormat="1" ht="12" hidden="1" customHeight="1" x14ac:dyDescent="0.2">
      <c r="A2378" s="63">
        <v>31</v>
      </c>
      <c r="B2378" s="38">
        <v>40204</v>
      </c>
      <c r="C2378" s="70"/>
      <c r="D2378" s="39" t="s">
        <v>216</v>
      </c>
      <c r="E2378" s="113">
        <v>0</v>
      </c>
      <c r="F2378" s="133"/>
      <c r="G2378" s="97"/>
      <c r="H2378" s="97"/>
      <c r="I2378" s="97"/>
      <c r="J2378" s="97"/>
    </row>
    <row r="2379" spans="1:10" s="79" customFormat="1" ht="12" hidden="1" customHeight="1" x14ac:dyDescent="0.2">
      <c r="A2379" s="63">
        <v>31</v>
      </c>
      <c r="B2379" s="38">
        <v>40205</v>
      </c>
      <c r="C2379" s="70"/>
      <c r="D2379" s="39" t="s">
        <v>217</v>
      </c>
      <c r="E2379" s="113">
        <v>0</v>
      </c>
      <c r="F2379" s="133"/>
      <c r="G2379" s="97"/>
      <c r="H2379" s="97"/>
      <c r="I2379" s="97"/>
      <c r="J2379" s="97"/>
    </row>
    <row r="2380" spans="1:10" s="79" customFormat="1" ht="12" hidden="1" customHeight="1" x14ac:dyDescent="0.2">
      <c r="A2380" s="63">
        <v>31</v>
      </c>
      <c r="B2380" s="38">
        <v>40206</v>
      </c>
      <c r="C2380" s="70"/>
      <c r="D2380" s="39" t="s">
        <v>218</v>
      </c>
      <c r="E2380" s="113">
        <v>0</v>
      </c>
      <c r="F2380" s="133"/>
      <c r="G2380" s="97"/>
      <c r="H2380" s="97"/>
      <c r="I2380" s="97"/>
      <c r="J2380" s="97"/>
    </row>
    <row r="2381" spans="1:10" s="79" customFormat="1" ht="12" hidden="1" customHeight="1" x14ac:dyDescent="0.2">
      <c r="A2381" s="63">
        <v>31</v>
      </c>
      <c r="B2381" s="38">
        <v>40207</v>
      </c>
      <c r="C2381" s="70"/>
      <c r="D2381" s="39" t="s">
        <v>219</v>
      </c>
      <c r="E2381" s="113">
        <v>0</v>
      </c>
      <c r="F2381" s="133"/>
      <c r="G2381" s="97"/>
      <c r="H2381" s="97"/>
      <c r="I2381" s="97"/>
      <c r="J2381" s="97"/>
    </row>
    <row r="2382" spans="1:10" s="79" customFormat="1" ht="12" hidden="1" customHeight="1" x14ac:dyDescent="0.2">
      <c r="A2382" s="63">
        <v>31</v>
      </c>
      <c r="B2382" s="38">
        <v>40208</v>
      </c>
      <c r="C2382" s="70"/>
      <c r="D2382" s="39" t="s">
        <v>220</v>
      </c>
      <c r="E2382" s="113">
        <v>0</v>
      </c>
      <c r="F2382" s="133"/>
      <c r="G2382" s="97"/>
      <c r="H2382" s="97"/>
      <c r="I2382" s="97"/>
      <c r="J2382" s="97"/>
    </row>
    <row r="2383" spans="1:10" s="79" customFormat="1" ht="12" hidden="1" customHeight="1" x14ac:dyDescent="0.2">
      <c r="A2383" s="63">
        <v>36</v>
      </c>
      <c r="B2383" s="38">
        <v>40201</v>
      </c>
      <c r="C2383" s="70"/>
      <c r="D2383" s="39" t="s">
        <v>336</v>
      </c>
      <c r="E2383" s="113">
        <v>0</v>
      </c>
      <c r="F2383" s="133"/>
      <c r="G2383" s="97"/>
      <c r="H2383" s="97"/>
      <c r="I2383" s="97"/>
      <c r="J2383" s="97"/>
    </row>
    <row r="2384" spans="1:10" s="79" customFormat="1" ht="12" hidden="1" customHeight="1" x14ac:dyDescent="0.2">
      <c r="A2384" s="63">
        <v>36</v>
      </c>
      <c r="B2384" s="38">
        <v>40202</v>
      </c>
      <c r="C2384" s="70"/>
      <c r="D2384" s="39" t="s">
        <v>337</v>
      </c>
      <c r="E2384" s="113">
        <v>0</v>
      </c>
      <c r="F2384" s="133"/>
      <c r="G2384" s="97"/>
      <c r="H2384" s="97"/>
      <c r="I2384" s="97"/>
      <c r="J2384" s="97"/>
    </row>
    <row r="2385" spans="1:10" s="79" customFormat="1" ht="12" hidden="1" customHeight="1" x14ac:dyDescent="0.2">
      <c r="A2385" s="63">
        <v>36</v>
      </c>
      <c r="B2385" s="38">
        <v>40203</v>
      </c>
      <c r="C2385" s="70"/>
      <c r="D2385" s="39" t="s">
        <v>338</v>
      </c>
      <c r="E2385" s="113">
        <v>0</v>
      </c>
      <c r="F2385" s="133"/>
      <c r="G2385" s="97"/>
      <c r="H2385" s="97"/>
      <c r="I2385" s="97"/>
      <c r="J2385" s="97"/>
    </row>
    <row r="2386" spans="1:10" s="79" customFormat="1" ht="12" hidden="1" customHeight="1" x14ac:dyDescent="0.2">
      <c r="A2386" s="63">
        <v>36</v>
      </c>
      <c r="B2386" s="38">
        <v>40204</v>
      </c>
      <c r="C2386" s="70"/>
      <c r="D2386" s="39" t="s">
        <v>216</v>
      </c>
      <c r="E2386" s="113">
        <v>0</v>
      </c>
      <c r="F2386" s="133"/>
      <c r="G2386" s="97"/>
      <c r="H2386" s="97"/>
      <c r="I2386" s="97"/>
      <c r="J2386" s="97"/>
    </row>
    <row r="2387" spans="1:10" s="79" customFormat="1" ht="12" hidden="1" customHeight="1" x14ac:dyDescent="0.2">
      <c r="A2387" s="63">
        <v>36</v>
      </c>
      <c r="B2387" s="38">
        <v>40205</v>
      </c>
      <c r="C2387" s="70"/>
      <c r="D2387" s="39" t="s">
        <v>217</v>
      </c>
      <c r="E2387" s="113">
        <v>0</v>
      </c>
      <c r="F2387" s="133"/>
      <c r="G2387" s="97"/>
      <c r="H2387" s="97"/>
      <c r="I2387" s="97"/>
      <c r="J2387" s="97"/>
    </row>
    <row r="2388" spans="1:10" s="79" customFormat="1" ht="12" hidden="1" customHeight="1" x14ac:dyDescent="0.2">
      <c r="A2388" s="63">
        <v>36</v>
      </c>
      <c r="B2388" s="38">
        <v>40206</v>
      </c>
      <c r="C2388" s="70"/>
      <c r="D2388" s="39" t="s">
        <v>218</v>
      </c>
      <c r="E2388" s="113">
        <v>0</v>
      </c>
      <c r="F2388" s="133"/>
      <c r="G2388" s="97"/>
      <c r="H2388" s="97"/>
      <c r="I2388" s="97"/>
      <c r="J2388" s="97"/>
    </row>
    <row r="2389" spans="1:10" s="79" customFormat="1" ht="12" hidden="1" customHeight="1" x14ac:dyDescent="0.2">
      <c r="A2389" s="63">
        <v>36</v>
      </c>
      <c r="B2389" s="38">
        <v>40207</v>
      </c>
      <c r="C2389" s="70"/>
      <c r="D2389" s="39" t="s">
        <v>219</v>
      </c>
      <c r="E2389" s="113">
        <v>0</v>
      </c>
      <c r="F2389" s="133"/>
      <c r="G2389" s="97"/>
      <c r="H2389" s="97"/>
      <c r="I2389" s="97"/>
      <c r="J2389" s="97"/>
    </row>
    <row r="2390" spans="1:10" s="79" customFormat="1" ht="12" hidden="1" customHeight="1" x14ac:dyDescent="0.2">
      <c r="A2390" s="63">
        <v>36</v>
      </c>
      <c r="B2390" s="38">
        <v>40208</v>
      </c>
      <c r="C2390" s="70"/>
      <c r="D2390" s="39" t="s">
        <v>220</v>
      </c>
      <c r="E2390" s="113">
        <v>0</v>
      </c>
      <c r="F2390" s="133"/>
      <c r="G2390" s="97"/>
      <c r="H2390" s="97"/>
      <c r="I2390" s="97"/>
      <c r="J2390" s="97"/>
    </row>
    <row r="2391" spans="1:10" s="79" customFormat="1" ht="12" hidden="1" customHeight="1" x14ac:dyDescent="0.2">
      <c r="A2391" s="63">
        <v>42</v>
      </c>
      <c r="B2391" s="38">
        <v>40201</v>
      </c>
      <c r="C2391" s="70"/>
      <c r="D2391" s="39" t="s">
        <v>336</v>
      </c>
      <c r="E2391" s="113">
        <v>0</v>
      </c>
      <c r="F2391" s="133"/>
      <c r="G2391" s="97"/>
      <c r="H2391" s="97"/>
      <c r="I2391" s="97"/>
      <c r="J2391" s="97"/>
    </row>
    <row r="2392" spans="1:10" s="79" customFormat="1" ht="12" hidden="1" customHeight="1" x14ac:dyDescent="0.2">
      <c r="A2392" s="63">
        <v>42</v>
      </c>
      <c r="B2392" s="38">
        <v>40202</v>
      </c>
      <c r="C2392" s="70"/>
      <c r="D2392" s="39" t="s">
        <v>337</v>
      </c>
      <c r="E2392" s="113">
        <v>0</v>
      </c>
      <c r="F2392" s="133"/>
      <c r="G2392" s="97"/>
      <c r="H2392" s="97"/>
      <c r="I2392" s="97"/>
      <c r="J2392" s="97"/>
    </row>
    <row r="2393" spans="1:10" s="79" customFormat="1" ht="12" hidden="1" customHeight="1" x14ac:dyDescent="0.2">
      <c r="A2393" s="63">
        <v>42</v>
      </c>
      <c r="B2393" s="38">
        <v>40203</v>
      </c>
      <c r="C2393" s="70"/>
      <c r="D2393" s="39" t="s">
        <v>338</v>
      </c>
      <c r="E2393" s="113">
        <v>0</v>
      </c>
      <c r="F2393" s="133"/>
      <c r="G2393" s="97"/>
      <c r="H2393" s="97"/>
      <c r="I2393" s="97"/>
      <c r="J2393" s="97"/>
    </row>
    <row r="2394" spans="1:10" s="79" customFormat="1" ht="12" hidden="1" customHeight="1" x14ac:dyDescent="0.2">
      <c r="A2394" s="63">
        <v>42</v>
      </c>
      <c r="B2394" s="38">
        <v>40204</v>
      </c>
      <c r="C2394" s="70"/>
      <c r="D2394" s="39" t="s">
        <v>216</v>
      </c>
      <c r="E2394" s="113">
        <v>0</v>
      </c>
      <c r="F2394" s="133"/>
      <c r="G2394" s="97"/>
      <c r="H2394" s="97"/>
      <c r="I2394" s="97"/>
      <c r="J2394" s="97"/>
    </row>
    <row r="2395" spans="1:10" s="79" customFormat="1" ht="12" hidden="1" customHeight="1" x14ac:dyDescent="0.2">
      <c r="A2395" s="63">
        <v>42</v>
      </c>
      <c r="B2395" s="38">
        <v>40205</v>
      </c>
      <c r="C2395" s="70"/>
      <c r="D2395" s="39" t="s">
        <v>217</v>
      </c>
      <c r="E2395" s="113">
        <v>0</v>
      </c>
      <c r="F2395" s="133"/>
      <c r="G2395" s="97"/>
      <c r="H2395" s="97"/>
      <c r="I2395" s="97"/>
      <c r="J2395" s="97"/>
    </row>
    <row r="2396" spans="1:10" s="79" customFormat="1" ht="12" hidden="1" customHeight="1" x14ac:dyDescent="0.2">
      <c r="A2396" s="63">
        <v>42</v>
      </c>
      <c r="B2396" s="38">
        <v>40206</v>
      </c>
      <c r="C2396" s="70"/>
      <c r="D2396" s="39" t="s">
        <v>218</v>
      </c>
      <c r="E2396" s="113">
        <v>0</v>
      </c>
      <c r="F2396" s="133"/>
      <c r="G2396" s="97"/>
      <c r="H2396" s="97"/>
      <c r="I2396" s="97"/>
      <c r="J2396" s="97"/>
    </row>
    <row r="2397" spans="1:10" s="79" customFormat="1" ht="12" hidden="1" customHeight="1" x14ac:dyDescent="0.2">
      <c r="A2397" s="63">
        <v>42</v>
      </c>
      <c r="B2397" s="38">
        <v>40207</v>
      </c>
      <c r="C2397" s="70"/>
      <c r="D2397" s="39" t="s">
        <v>219</v>
      </c>
      <c r="E2397" s="113">
        <v>0</v>
      </c>
      <c r="F2397" s="133"/>
      <c r="G2397" s="97"/>
      <c r="H2397" s="97"/>
      <c r="I2397" s="97"/>
      <c r="J2397" s="97"/>
    </row>
    <row r="2398" spans="1:10" s="79" customFormat="1" ht="12" hidden="1" customHeight="1" x14ac:dyDescent="0.2">
      <c r="A2398" s="63">
        <v>42</v>
      </c>
      <c r="B2398" s="38">
        <v>40208</v>
      </c>
      <c r="C2398" s="70"/>
      <c r="D2398" s="39" t="s">
        <v>220</v>
      </c>
      <c r="E2398" s="113">
        <v>0</v>
      </c>
      <c r="F2398" s="133"/>
      <c r="G2398" s="97"/>
      <c r="H2398" s="97"/>
      <c r="I2398" s="97"/>
      <c r="J2398" s="97"/>
    </row>
    <row r="2399" spans="1:10" ht="12" hidden="1" customHeight="1" x14ac:dyDescent="0.2">
      <c r="A2399" s="63"/>
      <c r="B2399" s="38" t="s">
        <v>106</v>
      </c>
      <c r="C2399" s="70"/>
      <c r="D2399" s="66"/>
      <c r="E2399" s="112"/>
      <c r="H2399" s="75"/>
      <c r="I2399" s="75"/>
      <c r="J2399" s="75"/>
    </row>
    <row r="2400" spans="1:10" ht="12" hidden="1" customHeight="1" x14ac:dyDescent="0.2">
      <c r="A2400" s="541" t="s">
        <v>259</v>
      </c>
      <c r="B2400" s="543"/>
      <c r="C2400" s="68"/>
      <c r="D2400" s="43" t="s">
        <v>397</v>
      </c>
      <c r="E2400" s="115">
        <f>SUM(E2401:E2410)</f>
        <v>0</v>
      </c>
      <c r="H2400" s="75"/>
      <c r="I2400" s="75"/>
      <c r="J2400" s="75"/>
    </row>
    <row r="2401" spans="1:10" ht="12" hidden="1" customHeight="1" x14ac:dyDescent="0.2">
      <c r="A2401" s="63">
        <v>17</v>
      </c>
      <c r="B2401" s="38">
        <v>49901</v>
      </c>
      <c r="C2401" s="70"/>
      <c r="D2401" s="39" t="s">
        <v>398</v>
      </c>
      <c r="E2401" s="113">
        <v>0</v>
      </c>
      <c r="H2401" s="75"/>
      <c r="I2401" s="75"/>
      <c r="J2401" s="75"/>
    </row>
    <row r="2402" spans="1:10" ht="12" hidden="1" customHeight="1" x14ac:dyDescent="0.2">
      <c r="A2402" s="63">
        <v>17</v>
      </c>
      <c r="B2402" s="38">
        <v>49999</v>
      </c>
      <c r="C2402" s="70"/>
      <c r="D2402" s="39" t="s">
        <v>399</v>
      </c>
      <c r="E2402" s="113">
        <v>0</v>
      </c>
      <c r="H2402" s="75"/>
      <c r="I2402" s="75"/>
      <c r="J2402" s="75"/>
    </row>
    <row r="2403" spans="1:10" ht="12" hidden="1" customHeight="1" x14ac:dyDescent="0.2">
      <c r="A2403" s="63">
        <v>18</v>
      </c>
      <c r="B2403" s="38">
        <v>49901</v>
      </c>
      <c r="C2403" s="70"/>
      <c r="D2403" s="39" t="s">
        <v>398</v>
      </c>
      <c r="E2403" s="113">
        <v>0</v>
      </c>
      <c r="H2403" s="75"/>
      <c r="I2403" s="75"/>
      <c r="J2403" s="75"/>
    </row>
    <row r="2404" spans="1:10" ht="12" hidden="1" customHeight="1" x14ac:dyDescent="0.2">
      <c r="A2404" s="63">
        <v>18</v>
      </c>
      <c r="B2404" s="38">
        <v>49999</v>
      </c>
      <c r="C2404" s="70"/>
      <c r="D2404" s="39" t="s">
        <v>399</v>
      </c>
      <c r="E2404" s="113">
        <v>0</v>
      </c>
      <c r="H2404" s="75"/>
      <c r="I2404" s="75"/>
      <c r="J2404" s="75"/>
    </row>
    <row r="2405" spans="1:10" ht="12" hidden="1" customHeight="1" x14ac:dyDescent="0.2">
      <c r="A2405" s="63">
        <v>19</v>
      </c>
      <c r="B2405" s="38">
        <v>49901</v>
      </c>
      <c r="C2405" s="70"/>
      <c r="D2405" s="39" t="s">
        <v>398</v>
      </c>
      <c r="E2405" s="113">
        <v>0</v>
      </c>
      <c r="H2405" s="75"/>
      <c r="I2405" s="75"/>
      <c r="J2405" s="75"/>
    </row>
    <row r="2406" spans="1:10" ht="12" hidden="1" customHeight="1" x14ac:dyDescent="0.2">
      <c r="A2406" s="63">
        <v>19</v>
      </c>
      <c r="B2406" s="38">
        <v>49999</v>
      </c>
      <c r="C2406" s="70"/>
      <c r="D2406" s="39" t="s">
        <v>399</v>
      </c>
      <c r="E2406" s="113">
        <v>0</v>
      </c>
      <c r="H2406" s="75"/>
      <c r="I2406" s="75"/>
      <c r="J2406" s="75"/>
    </row>
    <row r="2407" spans="1:10" ht="12" hidden="1" customHeight="1" x14ac:dyDescent="0.2">
      <c r="A2407" s="63">
        <v>20</v>
      </c>
      <c r="B2407" s="38">
        <v>49901</v>
      </c>
      <c r="C2407" s="70"/>
      <c r="D2407" s="39" t="s">
        <v>398</v>
      </c>
      <c r="E2407" s="113">
        <v>0</v>
      </c>
      <c r="H2407" s="75"/>
      <c r="I2407" s="75"/>
      <c r="J2407" s="75"/>
    </row>
    <row r="2408" spans="1:10" ht="12" hidden="1" customHeight="1" x14ac:dyDescent="0.2">
      <c r="A2408" s="63">
        <v>20</v>
      </c>
      <c r="B2408" s="38">
        <v>49999</v>
      </c>
      <c r="C2408" s="70"/>
      <c r="D2408" s="39" t="s">
        <v>399</v>
      </c>
      <c r="E2408" s="113">
        <v>0</v>
      </c>
      <c r="H2408" s="75"/>
      <c r="I2408" s="75"/>
      <c r="J2408" s="75"/>
    </row>
    <row r="2409" spans="1:10" ht="12" hidden="1" customHeight="1" x14ac:dyDescent="0.2">
      <c r="A2409" s="63">
        <v>21</v>
      </c>
      <c r="B2409" s="38">
        <v>49901</v>
      </c>
      <c r="C2409" s="70"/>
      <c r="D2409" s="39" t="s">
        <v>398</v>
      </c>
      <c r="E2409" s="113">
        <v>0</v>
      </c>
      <c r="H2409" s="75"/>
      <c r="I2409" s="75"/>
      <c r="J2409" s="75"/>
    </row>
    <row r="2410" spans="1:10" ht="12" hidden="1" customHeight="1" x14ac:dyDescent="0.2">
      <c r="A2410" s="63">
        <v>21</v>
      </c>
      <c r="B2410" s="38">
        <v>49999</v>
      </c>
      <c r="C2410" s="70"/>
      <c r="D2410" s="39" t="s">
        <v>399</v>
      </c>
      <c r="E2410" s="113">
        <v>0</v>
      </c>
      <c r="H2410" s="75"/>
      <c r="I2410" s="75"/>
      <c r="J2410" s="75"/>
    </row>
    <row r="2411" spans="1:10" ht="12" hidden="1" customHeight="1" x14ac:dyDescent="0.2">
      <c r="A2411" s="63">
        <v>22</v>
      </c>
      <c r="B2411" s="38">
        <v>49901</v>
      </c>
      <c r="C2411" s="70"/>
      <c r="D2411" s="39" t="s">
        <v>398</v>
      </c>
      <c r="E2411" s="113">
        <v>0</v>
      </c>
      <c r="H2411" s="75"/>
      <c r="I2411" s="75"/>
      <c r="J2411" s="75"/>
    </row>
    <row r="2412" spans="1:10" ht="12" hidden="1" customHeight="1" x14ac:dyDescent="0.2">
      <c r="A2412" s="63">
        <v>22</v>
      </c>
      <c r="B2412" s="38">
        <v>49999</v>
      </c>
      <c r="C2412" s="70"/>
      <c r="D2412" s="39" t="s">
        <v>399</v>
      </c>
      <c r="E2412" s="113">
        <v>0</v>
      </c>
      <c r="H2412" s="75"/>
      <c r="I2412" s="75"/>
      <c r="J2412" s="75"/>
    </row>
    <row r="2413" spans="1:10" ht="12" hidden="1" customHeight="1" x14ac:dyDescent="0.2">
      <c r="A2413" s="63">
        <v>23</v>
      </c>
      <c r="B2413" s="38">
        <v>49901</v>
      </c>
      <c r="C2413" s="70"/>
      <c r="D2413" s="39" t="s">
        <v>398</v>
      </c>
      <c r="E2413" s="113">
        <v>0</v>
      </c>
      <c r="H2413" s="75"/>
      <c r="I2413" s="75"/>
      <c r="J2413" s="75"/>
    </row>
    <row r="2414" spans="1:10" ht="12" hidden="1" customHeight="1" x14ac:dyDescent="0.2">
      <c r="A2414" s="63">
        <v>23</v>
      </c>
      <c r="B2414" s="38">
        <v>49999</v>
      </c>
      <c r="C2414" s="70"/>
      <c r="D2414" s="39" t="s">
        <v>399</v>
      </c>
      <c r="E2414" s="113">
        <v>0</v>
      </c>
      <c r="H2414" s="75"/>
      <c r="I2414" s="75"/>
      <c r="J2414" s="75"/>
    </row>
    <row r="2415" spans="1:10" ht="12" hidden="1" customHeight="1" x14ac:dyDescent="0.2">
      <c r="A2415" s="63">
        <v>24</v>
      </c>
      <c r="B2415" s="38">
        <v>49901</v>
      </c>
      <c r="C2415" s="70"/>
      <c r="D2415" s="39" t="s">
        <v>398</v>
      </c>
      <c r="E2415" s="113">
        <v>0</v>
      </c>
      <c r="H2415" s="75"/>
      <c r="I2415" s="75"/>
      <c r="J2415" s="75"/>
    </row>
    <row r="2416" spans="1:10" ht="12" hidden="1" customHeight="1" x14ac:dyDescent="0.2">
      <c r="A2416" s="63">
        <v>24</v>
      </c>
      <c r="B2416" s="38">
        <v>49999</v>
      </c>
      <c r="C2416" s="70"/>
      <c r="D2416" s="39" t="s">
        <v>399</v>
      </c>
      <c r="E2416" s="113">
        <v>0</v>
      </c>
      <c r="H2416" s="75"/>
      <c r="I2416" s="75"/>
      <c r="J2416" s="75"/>
    </row>
    <row r="2417" spans="1:10" ht="12" hidden="1" customHeight="1" x14ac:dyDescent="0.2">
      <c r="A2417" s="63">
        <v>43</v>
      </c>
      <c r="B2417" s="38">
        <v>49901</v>
      </c>
      <c r="C2417" s="70"/>
      <c r="D2417" s="39" t="s">
        <v>398</v>
      </c>
      <c r="E2417" s="113">
        <v>0</v>
      </c>
      <c r="H2417" s="75"/>
      <c r="I2417" s="75"/>
      <c r="J2417" s="75"/>
    </row>
    <row r="2418" spans="1:10" ht="12" hidden="1" customHeight="1" x14ac:dyDescent="0.2">
      <c r="A2418" s="63">
        <v>43</v>
      </c>
      <c r="B2418" s="38">
        <v>49999</v>
      </c>
      <c r="C2418" s="70"/>
      <c r="D2418" s="39" t="s">
        <v>399</v>
      </c>
      <c r="E2418" s="113">
        <v>0</v>
      </c>
      <c r="H2418" s="75"/>
      <c r="I2418" s="75"/>
      <c r="J2418" s="75"/>
    </row>
    <row r="2419" spans="1:10" ht="12" hidden="1" customHeight="1" x14ac:dyDescent="0.2">
      <c r="A2419" s="63">
        <v>44</v>
      </c>
      <c r="B2419" s="38">
        <v>49901</v>
      </c>
      <c r="C2419" s="70"/>
      <c r="D2419" s="39" t="s">
        <v>398</v>
      </c>
      <c r="E2419" s="113">
        <v>0</v>
      </c>
      <c r="H2419" s="75"/>
      <c r="I2419" s="75"/>
      <c r="J2419" s="75"/>
    </row>
    <row r="2420" spans="1:10" ht="12" hidden="1" customHeight="1" x14ac:dyDescent="0.2">
      <c r="A2420" s="63">
        <v>44</v>
      </c>
      <c r="B2420" s="38">
        <v>49999</v>
      </c>
      <c r="C2420" s="70"/>
      <c r="D2420" s="39" t="s">
        <v>399</v>
      </c>
      <c r="E2420" s="113">
        <v>0</v>
      </c>
      <c r="H2420" s="75"/>
      <c r="I2420" s="75"/>
      <c r="J2420" s="75"/>
    </row>
    <row r="2421" spans="1:10" ht="12" hidden="1" customHeight="1" x14ac:dyDescent="0.2">
      <c r="A2421" s="63">
        <v>45</v>
      </c>
      <c r="B2421" s="38">
        <v>49901</v>
      </c>
      <c r="C2421" s="70"/>
      <c r="D2421" s="39" t="s">
        <v>398</v>
      </c>
      <c r="E2421" s="113">
        <v>0</v>
      </c>
      <c r="H2421" s="75"/>
      <c r="I2421" s="75"/>
      <c r="J2421" s="75"/>
    </row>
    <row r="2422" spans="1:10" ht="12" hidden="1" customHeight="1" x14ac:dyDescent="0.2">
      <c r="A2422" s="63">
        <v>45</v>
      </c>
      <c r="B2422" s="38">
        <v>49999</v>
      </c>
      <c r="C2422" s="70"/>
      <c r="D2422" s="39" t="s">
        <v>399</v>
      </c>
      <c r="E2422" s="113">
        <v>0</v>
      </c>
      <c r="H2422" s="75"/>
      <c r="I2422" s="75"/>
      <c r="J2422" s="75"/>
    </row>
    <row r="2423" spans="1:10" ht="12" hidden="1" customHeight="1" x14ac:dyDescent="0.2">
      <c r="A2423" s="63">
        <v>46</v>
      </c>
      <c r="B2423" s="38">
        <v>49901</v>
      </c>
      <c r="C2423" s="70"/>
      <c r="D2423" s="39" t="s">
        <v>398</v>
      </c>
      <c r="E2423" s="113">
        <v>0</v>
      </c>
      <c r="H2423" s="75"/>
      <c r="I2423" s="75"/>
      <c r="J2423" s="75"/>
    </row>
    <row r="2424" spans="1:10" ht="12" hidden="1" customHeight="1" x14ac:dyDescent="0.2">
      <c r="A2424" s="63">
        <v>46</v>
      </c>
      <c r="B2424" s="38">
        <v>49999</v>
      </c>
      <c r="C2424" s="70"/>
      <c r="D2424" s="39" t="s">
        <v>399</v>
      </c>
      <c r="E2424" s="113">
        <v>0</v>
      </c>
      <c r="H2424" s="75"/>
      <c r="I2424" s="75"/>
      <c r="J2424" s="75"/>
    </row>
    <row r="2425" spans="1:10" ht="12" hidden="1" customHeight="1" x14ac:dyDescent="0.2">
      <c r="A2425" s="63">
        <v>31</v>
      </c>
      <c r="B2425" s="38">
        <v>49901</v>
      </c>
      <c r="C2425" s="70"/>
      <c r="D2425" s="39" t="s">
        <v>398</v>
      </c>
      <c r="E2425" s="113">
        <v>0</v>
      </c>
      <c r="H2425" s="75"/>
      <c r="I2425" s="75"/>
      <c r="J2425" s="75"/>
    </row>
    <row r="2426" spans="1:10" ht="12" hidden="1" customHeight="1" x14ac:dyDescent="0.2">
      <c r="A2426" s="63">
        <v>31</v>
      </c>
      <c r="B2426" s="38">
        <v>49999</v>
      </c>
      <c r="C2426" s="70"/>
      <c r="D2426" s="39" t="s">
        <v>399</v>
      </c>
      <c r="E2426" s="113">
        <v>0</v>
      </c>
      <c r="H2426" s="75"/>
      <c r="I2426" s="75"/>
      <c r="J2426" s="75"/>
    </row>
    <row r="2427" spans="1:10" ht="12" hidden="1" customHeight="1" x14ac:dyDescent="0.2">
      <c r="A2427" s="63">
        <v>36</v>
      </c>
      <c r="B2427" s="38">
        <v>49901</v>
      </c>
      <c r="C2427" s="70"/>
      <c r="D2427" s="39" t="s">
        <v>398</v>
      </c>
      <c r="E2427" s="113">
        <v>0</v>
      </c>
      <c r="H2427" s="75"/>
      <c r="I2427" s="75"/>
      <c r="J2427" s="75"/>
    </row>
    <row r="2428" spans="1:10" ht="12" hidden="1" customHeight="1" x14ac:dyDescent="0.2">
      <c r="A2428" s="63">
        <v>36</v>
      </c>
      <c r="B2428" s="38">
        <v>49999</v>
      </c>
      <c r="C2428" s="70"/>
      <c r="D2428" s="39" t="s">
        <v>399</v>
      </c>
      <c r="E2428" s="113">
        <v>0</v>
      </c>
      <c r="H2428" s="75"/>
      <c r="I2428" s="75"/>
      <c r="J2428" s="75"/>
    </row>
    <row r="2429" spans="1:10" ht="12" hidden="1" customHeight="1" x14ac:dyDescent="0.2">
      <c r="A2429" s="63">
        <v>42</v>
      </c>
      <c r="B2429" s="38">
        <v>49901</v>
      </c>
      <c r="C2429" s="70"/>
      <c r="D2429" s="39" t="s">
        <v>398</v>
      </c>
      <c r="E2429" s="113">
        <v>0</v>
      </c>
      <c r="H2429" s="75"/>
      <c r="I2429" s="75"/>
      <c r="J2429" s="75"/>
    </row>
    <row r="2430" spans="1:10" ht="12" hidden="1" customHeight="1" x14ac:dyDescent="0.2">
      <c r="A2430" s="71">
        <v>42</v>
      </c>
      <c r="B2430" s="290">
        <v>49999</v>
      </c>
      <c r="C2430" s="81"/>
      <c r="D2430" s="86" t="s">
        <v>399</v>
      </c>
      <c r="E2430" s="119">
        <v>0</v>
      </c>
      <c r="H2430" s="75"/>
      <c r="I2430" s="75"/>
      <c r="J2430" s="75"/>
    </row>
    <row r="2431" spans="1:10" ht="13.5" customHeight="1" thickBot="1" x14ac:dyDescent="0.25">
      <c r="A2431" s="98"/>
      <c r="B2431" s="291"/>
      <c r="C2431" s="88"/>
      <c r="D2431" s="89"/>
      <c r="E2431" s="120"/>
      <c r="H2431" s="75"/>
      <c r="I2431" s="75"/>
      <c r="J2431" s="75"/>
    </row>
    <row r="2432" spans="1:10" ht="18" customHeight="1" thickBot="1" x14ac:dyDescent="0.25">
      <c r="A2432" s="562">
        <v>5</v>
      </c>
      <c r="B2432" s="564"/>
      <c r="C2432" s="74"/>
      <c r="D2432" s="275" t="s">
        <v>301</v>
      </c>
      <c r="E2432" s="276">
        <f>+E2434+E2572+E2743</f>
        <v>3689012560</v>
      </c>
      <c r="G2432" s="277"/>
      <c r="H2432" s="75"/>
      <c r="I2432" s="75"/>
      <c r="J2432" s="75"/>
    </row>
    <row r="2433" spans="1:10" ht="12" customHeight="1" x14ac:dyDescent="0.2">
      <c r="A2433" s="93"/>
      <c r="B2433" s="289" t="s">
        <v>106</v>
      </c>
      <c r="C2433" s="91"/>
      <c r="D2433" s="36"/>
      <c r="E2433" s="121"/>
      <c r="H2433" s="75"/>
      <c r="I2433" s="75"/>
      <c r="J2433" s="75"/>
    </row>
    <row r="2434" spans="1:10" ht="12" customHeight="1" x14ac:dyDescent="0.2">
      <c r="A2434" s="541" t="s">
        <v>260</v>
      </c>
      <c r="B2434" s="543"/>
      <c r="C2434" s="68"/>
      <c r="D2434" s="61" t="s">
        <v>179</v>
      </c>
      <c r="E2434" s="178">
        <f>SUM(E2435:E2571)</f>
        <v>158012560</v>
      </c>
      <c r="H2434" s="75"/>
      <c r="I2434" s="75"/>
      <c r="J2434" s="75"/>
    </row>
    <row r="2435" spans="1:10" ht="12" hidden="1" customHeight="1" x14ac:dyDescent="0.2">
      <c r="A2435" s="63">
        <v>17</v>
      </c>
      <c r="B2435" s="38">
        <v>50101</v>
      </c>
      <c r="C2435" s="70"/>
      <c r="D2435" s="66" t="s">
        <v>180</v>
      </c>
      <c r="E2435" s="152">
        <v>0</v>
      </c>
      <c r="H2435" s="75"/>
      <c r="I2435" s="75"/>
      <c r="J2435" s="75"/>
    </row>
    <row r="2436" spans="1:10" ht="10.5" hidden="1" customHeight="1" x14ac:dyDescent="0.2">
      <c r="A2436" s="63">
        <v>17</v>
      </c>
      <c r="B2436" s="38">
        <v>50102</v>
      </c>
      <c r="C2436" s="70"/>
      <c r="D2436" s="66" t="s">
        <v>181</v>
      </c>
      <c r="E2436" s="152">
        <v>0</v>
      </c>
      <c r="H2436" s="75"/>
      <c r="I2436" s="75"/>
      <c r="J2436" s="75"/>
    </row>
    <row r="2437" spans="1:10" ht="12" hidden="1" customHeight="1" x14ac:dyDescent="0.2">
      <c r="A2437" s="63">
        <v>17</v>
      </c>
      <c r="B2437" s="38">
        <v>50103</v>
      </c>
      <c r="C2437" s="70"/>
      <c r="D2437" s="66" t="s">
        <v>182</v>
      </c>
      <c r="E2437" s="152">
        <v>0</v>
      </c>
      <c r="H2437" s="75"/>
      <c r="I2437" s="75"/>
      <c r="J2437" s="75"/>
    </row>
    <row r="2438" spans="1:10" ht="12" hidden="1" customHeight="1" x14ac:dyDescent="0.2">
      <c r="A2438" s="63">
        <v>17</v>
      </c>
      <c r="B2438" s="38">
        <v>50104</v>
      </c>
      <c r="C2438" s="70"/>
      <c r="D2438" s="66" t="s">
        <v>183</v>
      </c>
      <c r="E2438" s="152">
        <v>0</v>
      </c>
      <c r="H2438" s="75"/>
      <c r="I2438" s="75"/>
      <c r="J2438" s="75"/>
    </row>
    <row r="2439" spans="1:10" ht="12" hidden="1" customHeight="1" x14ac:dyDescent="0.2">
      <c r="A2439" s="63">
        <v>17</v>
      </c>
      <c r="B2439" s="38">
        <v>50105</v>
      </c>
      <c r="C2439" s="70"/>
      <c r="D2439" s="66" t="s">
        <v>307</v>
      </c>
      <c r="E2439" s="152">
        <v>0</v>
      </c>
      <c r="H2439" s="75"/>
      <c r="I2439" s="75"/>
      <c r="J2439" s="75"/>
    </row>
    <row r="2440" spans="1:10" ht="12.75" hidden="1" customHeight="1" x14ac:dyDescent="0.2">
      <c r="A2440" s="63">
        <v>17</v>
      </c>
      <c r="B2440" s="38">
        <v>50106</v>
      </c>
      <c r="C2440" s="70"/>
      <c r="D2440" s="66" t="s">
        <v>308</v>
      </c>
      <c r="E2440" s="152">
        <v>0</v>
      </c>
      <c r="H2440" s="75"/>
      <c r="I2440" s="75"/>
      <c r="J2440" s="75"/>
    </row>
    <row r="2441" spans="1:10" ht="12.75" hidden="1" customHeight="1" x14ac:dyDescent="0.2">
      <c r="A2441" s="63">
        <v>17</v>
      </c>
      <c r="B2441" s="38">
        <v>50107</v>
      </c>
      <c r="C2441" s="70"/>
      <c r="D2441" s="66" t="s">
        <v>309</v>
      </c>
      <c r="E2441" s="152">
        <v>0</v>
      </c>
      <c r="H2441" s="75"/>
      <c r="I2441" s="75"/>
      <c r="J2441" s="75"/>
    </row>
    <row r="2442" spans="1:10" ht="12.75" hidden="1" customHeight="1" x14ac:dyDescent="0.2">
      <c r="A2442" s="63">
        <v>17</v>
      </c>
      <c r="B2442" s="38">
        <v>50199</v>
      </c>
      <c r="C2442" s="70"/>
      <c r="D2442" s="66" t="s">
        <v>310</v>
      </c>
      <c r="E2442" s="152">
        <v>0</v>
      </c>
      <c r="H2442" s="75"/>
      <c r="I2442" s="75"/>
      <c r="J2442" s="75"/>
    </row>
    <row r="2443" spans="1:10" ht="12.75" hidden="1" customHeight="1" x14ac:dyDescent="0.2">
      <c r="A2443" s="63">
        <v>18</v>
      </c>
      <c r="B2443" s="38">
        <v>50101</v>
      </c>
      <c r="C2443" s="70"/>
      <c r="D2443" s="66" t="s">
        <v>180</v>
      </c>
      <c r="E2443" s="152">
        <v>0</v>
      </c>
      <c r="H2443" s="75"/>
      <c r="I2443" s="75"/>
      <c r="J2443" s="75"/>
    </row>
    <row r="2444" spans="1:10" ht="12.75" hidden="1" customHeight="1" x14ac:dyDescent="0.2">
      <c r="A2444" s="63">
        <v>18</v>
      </c>
      <c r="B2444" s="38">
        <v>50102</v>
      </c>
      <c r="C2444" s="70"/>
      <c r="D2444" s="66" t="s">
        <v>181</v>
      </c>
      <c r="E2444" s="152">
        <v>0</v>
      </c>
      <c r="H2444" s="75"/>
      <c r="I2444" s="75"/>
      <c r="J2444" s="75"/>
    </row>
    <row r="2445" spans="1:10" ht="12.75" hidden="1" customHeight="1" x14ac:dyDescent="0.2">
      <c r="A2445" s="63">
        <v>18</v>
      </c>
      <c r="B2445" s="38">
        <v>50103</v>
      </c>
      <c r="C2445" s="70"/>
      <c r="D2445" s="66" t="s">
        <v>182</v>
      </c>
      <c r="E2445" s="152">
        <v>0</v>
      </c>
      <c r="H2445" s="75"/>
      <c r="I2445" s="75"/>
      <c r="J2445" s="75"/>
    </row>
    <row r="2446" spans="1:10" ht="12.75" hidden="1" customHeight="1" x14ac:dyDescent="0.2">
      <c r="A2446" s="63">
        <v>18</v>
      </c>
      <c r="B2446" s="38">
        <v>50104</v>
      </c>
      <c r="C2446" s="70"/>
      <c r="D2446" s="66" t="s">
        <v>183</v>
      </c>
      <c r="E2446" s="152">
        <v>0</v>
      </c>
      <c r="H2446" s="75"/>
      <c r="I2446" s="75"/>
      <c r="J2446" s="75"/>
    </row>
    <row r="2447" spans="1:10" ht="12.75" hidden="1" customHeight="1" x14ac:dyDescent="0.2">
      <c r="A2447" s="63">
        <v>18</v>
      </c>
      <c r="B2447" s="38">
        <v>50105</v>
      </c>
      <c r="C2447" s="70"/>
      <c r="D2447" s="66" t="s">
        <v>307</v>
      </c>
      <c r="E2447" s="152">
        <v>0</v>
      </c>
      <c r="H2447" s="75"/>
      <c r="I2447" s="75"/>
      <c r="J2447" s="75"/>
    </row>
    <row r="2448" spans="1:10" ht="12.75" hidden="1" customHeight="1" x14ac:dyDescent="0.2">
      <c r="A2448" s="63">
        <v>18</v>
      </c>
      <c r="B2448" s="38">
        <v>50106</v>
      </c>
      <c r="C2448" s="70"/>
      <c r="D2448" s="66" t="s">
        <v>308</v>
      </c>
      <c r="E2448" s="152">
        <v>0</v>
      </c>
      <c r="H2448" s="75"/>
      <c r="I2448" s="75"/>
      <c r="J2448" s="75"/>
    </row>
    <row r="2449" spans="1:10" ht="12.75" hidden="1" customHeight="1" x14ac:dyDescent="0.2">
      <c r="A2449" s="63">
        <v>18</v>
      </c>
      <c r="B2449" s="38">
        <v>50107</v>
      </c>
      <c r="C2449" s="70"/>
      <c r="D2449" s="66" t="s">
        <v>309</v>
      </c>
      <c r="E2449" s="152">
        <v>0</v>
      </c>
      <c r="H2449" s="75"/>
      <c r="I2449" s="75"/>
      <c r="J2449" s="75"/>
    </row>
    <row r="2450" spans="1:10" ht="12.75" hidden="1" customHeight="1" x14ac:dyDescent="0.2">
      <c r="A2450" s="63">
        <v>18</v>
      </c>
      <c r="B2450" s="38">
        <v>50199</v>
      </c>
      <c r="C2450" s="70"/>
      <c r="D2450" s="66" t="s">
        <v>310</v>
      </c>
      <c r="E2450" s="152">
        <v>0</v>
      </c>
      <c r="H2450" s="75"/>
      <c r="I2450" s="75"/>
      <c r="J2450" s="75"/>
    </row>
    <row r="2451" spans="1:10" ht="12.75" hidden="1" customHeight="1" x14ac:dyDescent="0.2">
      <c r="A2451" s="63">
        <v>19</v>
      </c>
      <c r="B2451" s="38">
        <v>50101</v>
      </c>
      <c r="C2451" s="70"/>
      <c r="D2451" s="66" t="s">
        <v>180</v>
      </c>
      <c r="E2451" s="152">
        <f>'Gastos 630'!F290+'Gastos 630'!F302</f>
        <v>0</v>
      </c>
      <c r="H2451" s="75"/>
      <c r="I2451" s="75"/>
      <c r="J2451" s="75"/>
    </row>
    <row r="2452" spans="1:10" ht="12.75" hidden="1" customHeight="1" x14ac:dyDescent="0.2">
      <c r="A2452" s="63">
        <v>19</v>
      </c>
      <c r="B2452" s="38">
        <v>50102</v>
      </c>
      <c r="C2452" s="70"/>
      <c r="D2452" s="39" t="s">
        <v>181</v>
      </c>
      <c r="E2452" s="152">
        <v>0</v>
      </c>
      <c r="F2452" s="131"/>
      <c r="H2452" s="75"/>
      <c r="I2452" s="75"/>
      <c r="J2452" s="75"/>
    </row>
    <row r="2453" spans="1:10" ht="12.75" customHeight="1" x14ac:dyDescent="0.2">
      <c r="A2453" s="63"/>
      <c r="B2453" s="38">
        <v>50103</v>
      </c>
      <c r="C2453" s="70"/>
      <c r="D2453" s="39" t="s">
        <v>182</v>
      </c>
      <c r="E2453" s="152">
        <f>'Gastos 630'!F291+'Gastos 630'!F303+'Gastos 630'!F298+'Gastos 630'!F317</f>
        <v>32320000</v>
      </c>
      <c r="H2453" s="75"/>
      <c r="I2453" s="75"/>
      <c r="J2453" s="75"/>
    </row>
    <row r="2454" spans="1:10" ht="12.75" customHeight="1" x14ac:dyDescent="0.2">
      <c r="A2454" s="63"/>
      <c r="B2454" s="38">
        <v>50104</v>
      </c>
      <c r="C2454" s="70"/>
      <c r="D2454" s="39" t="s">
        <v>183</v>
      </c>
      <c r="E2454" s="152">
        <f>'Gastos 630'!F292+'Gastos 630'!F304+'Gastos 630'!F299+'Gastos 630'!F318</f>
        <v>25180000</v>
      </c>
      <c r="H2454" s="75"/>
      <c r="I2454" s="75"/>
      <c r="J2454" s="75"/>
    </row>
    <row r="2455" spans="1:10" s="155" customFormat="1" ht="12.75" customHeight="1" x14ac:dyDescent="0.2">
      <c r="A2455" s="148"/>
      <c r="B2455" s="285">
        <v>50105</v>
      </c>
      <c r="C2455" s="150"/>
      <c r="D2455" s="151" t="s">
        <v>307</v>
      </c>
      <c r="E2455" s="152">
        <f>'Gastos 630'!F293+'Gastos 630'!F305+'Gastos 630'!F300+'Gastos 630'!F319</f>
        <v>42960000</v>
      </c>
      <c r="F2455" s="153"/>
      <c r="G2455" s="154"/>
      <c r="H2455" s="154"/>
      <c r="I2455" s="154"/>
      <c r="J2455" s="154"/>
    </row>
    <row r="2456" spans="1:10" ht="12.75" customHeight="1" x14ac:dyDescent="0.2">
      <c r="A2456" s="63"/>
      <c r="B2456" s="38">
        <v>50106</v>
      </c>
      <c r="C2456" s="70"/>
      <c r="D2456" s="39" t="s">
        <v>308</v>
      </c>
      <c r="E2456" s="152">
        <f>+'Gastos 630'!F306+'Gastos 630'!F294</f>
        <v>20000000</v>
      </c>
      <c r="H2456" s="75"/>
      <c r="I2456" s="75"/>
      <c r="J2456" s="75"/>
    </row>
    <row r="2457" spans="1:10" ht="12.75" customHeight="1" x14ac:dyDescent="0.2">
      <c r="A2457" s="63"/>
      <c r="B2457" s="38">
        <v>50107</v>
      </c>
      <c r="C2457" s="70"/>
      <c r="D2457" s="39" t="s">
        <v>309</v>
      </c>
      <c r="E2457" s="152">
        <f>+'Gastos 630'!F307+'Gastos 630'!F295</f>
        <v>10000000</v>
      </c>
      <c r="H2457" s="75"/>
      <c r="I2457" s="75"/>
      <c r="J2457" s="75"/>
    </row>
    <row r="2458" spans="1:10" ht="12.75" customHeight="1" x14ac:dyDescent="0.2">
      <c r="A2458" s="63"/>
      <c r="B2458" s="38">
        <v>50199</v>
      </c>
      <c r="C2458" s="70"/>
      <c r="D2458" s="39" t="s">
        <v>310</v>
      </c>
      <c r="E2458" s="152">
        <f>'Gastos 630'!F296+'Gastos 630'!F308+'Gastos 630'!F301+'Gastos 630'!F297+'Gastos 630'!F320</f>
        <v>27552560</v>
      </c>
      <c r="H2458" s="75"/>
      <c r="I2458" s="75"/>
      <c r="J2458" s="75"/>
    </row>
    <row r="2459" spans="1:10" ht="12.75" hidden="1" customHeight="1" x14ac:dyDescent="0.2">
      <c r="A2459" s="63"/>
      <c r="B2459" s="38">
        <v>50101</v>
      </c>
      <c r="C2459" s="70"/>
      <c r="D2459" s="66" t="s">
        <v>180</v>
      </c>
      <c r="E2459" s="152">
        <v>0</v>
      </c>
      <c r="H2459" s="75"/>
      <c r="I2459" s="75"/>
      <c r="J2459" s="75"/>
    </row>
    <row r="2460" spans="1:10" ht="12.75" hidden="1" customHeight="1" x14ac:dyDescent="0.2">
      <c r="A2460" s="63"/>
      <c r="B2460" s="38">
        <v>50102</v>
      </c>
      <c r="C2460" s="70"/>
      <c r="D2460" s="66" t="s">
        <v>181</v>
      </c>
      <c r="E2460" s="152">
        <v>0</v>
      </c>
      <c r="H2460" s="75"/>
      <c r="I2460" s="75"/>
      <c r="J2460" s="75"/>
    </row>
    <row r="2461" spans="1:10" ht="12.75" hidden="1" customHeight="1" x14ac:dyDescent="0.2">
      <c r="A2461" s="63"/>
      <c r="B2461" s="38">
        <v>50103</v>
      </c>
      <c r="C2461" s="70"/>
      <c r="D2461" s="66" t="s">
        <v>182</v>
      </c>
      <c r="E2461" s="152">
        <v>0</v>
      </c>
      <c r="H2461" s="75"/>
      <c r="I2461" s="75"/>
      <c r="J2461" s="75"/>
    </row>
    <row r="2462" spans="1:10" ht="12.75" hidden="1" customHeight="1" x14ac:dyDescent="0.2">
      <c r="A2462" s="63"/>
      <c r="B2462" s="38">
        <v>50104</v>
      </c>
      <c r="C2462" s="70"/>
      <c r="D2462" s="66" t="s">
        <v>183</v>
      </c>
      <c r="E2462" s="152">
        <v>0</v>
      </c>
      <c r="H2462" s="75"/>
      <c r="I2462" s="75"/>
      <c r="J2462" s="75"/>
    </row>
    <row r="2463" spans="1:10" ht="12.75" hidden="1" customHeight="1" x14ac:dyDescent="0.2">
      <c r="A2463" s="63"/>
      <c r="B2463" s="38">
        <v>50105</v>
      </c>
      <c r="C2463" s="70"/>
      <c r="D2463" s="66" t="s">
        <v>307</v>
      </c>
      <c r="E2463" s="152">
        <v>0</v>
      </c>
      <c r="H2463" s="75"/>
      <c r="I2463" s="75"/>
      <c r="J2463" s="75"/>
    </row>
    <row r="2464" spans="1:10" ht="12.75" hidden="1" customHeight="1" x14ac:dyDescent="0.2">
      <c r="A2464" s="63"/>
      <c r="B2464" s="38">
        <v>50106</v>
      </c>
      <c r="C2464" s="70"/>
      <c r="D2464" s="66" t="s">
        <v>308</v>
      </c>
      <c r="E2464" s="152">
        <v>0</v>
      </c>
      <c r="H2464" s="75"/>
      <c r="I2464" s="75"/>
      <c r="J2464" s="75"/>
    </row>
    <row r="2465" spans="1:10" ht="12.75" hidden="1" customHeight="1" x14ac:dyDescent="0.2">
      <c r="A2465" s="63"/>
      <c r="B2465" s="38">
        <v>50107</v>
      </c>
      <c r="C2465" s="70"/>
      <c r="D2465" s="66" t="s">
        <v>309</v>
      </c>
      <c r="E2465" s="152">
        <v>0</v>
      </c>
      <c r="H2465" s="75"/>
      <c r="I2465" s="75"/>
      <c r="J2465" s="75"/>
    </row>
    <row r="2466" spans="1:10" ht="12.75" hidden="1" customHeight="1" x14ac:dyDescent="0.2">
      <c r="A2466" s="63"/>
      <c r="B2466" s="38">
        <v>50199</v>
      </c>
      <c r="C2466" s="70"/>
      <c r="D2466" s="66" t="s">
        <v>310</v>
      </c>
      <c r="E2466" s="152">
        <v>0</v>
      </c>
      <c r="H2466" s="75"/>
      <c r="I2466" s="75"/>
      <c r="J2466" s="75"/>
    </row>
    <row r="2467" spans="1:10" ht="12.75" hidden="1" customHeight="1" x14ac:dyDescent="0.2">
      <c r="A2467" s="63"/>
      <c r="B2467" s="38">
        <v>50101</v>
      </c>
      <c r="C2467" s="70"/>
      <c r="D2467" s="66" t="s">
        <v>180</v>
      </c>
      <c r="E2467" s="152">
        <v>0</v>
      </c>
      <c r="H2467" s="75"/>
      <c r="I2467" s="75"/>
      <c r="J2467" s="75"/>
    </row>
    <row r="2468" spans="1:10" ht="12.75" hidden="1" customHeight="1" x14ac:dyDescent="0.2">
      <c r="A2468" s="63"/>
      <c r="B2468" s="38">
        <v>50102</v>
      </c>
      <c r="C2468" s="70"/>
      <c r="D2468" s="66" t="s">
        <v>181</v>
      </c>
      <c r="E2468" s="152">
        <v>0</v>
      </c>
      <c r="H2468" s="75"/>
      <c r="I2468" s="75"/>
      <c r="J2468" s="75"/>
    </row>
    <row r="2469" spans="1:10" ht="12.75" hidden="1" customHeight="1" x14ac:dyDescent="0.2">
      <c r="A2469" s="63"/>
      <c r="B2469" s="38">
        <v>50103</v>
      </c>
      <c r="C2469" s="70"/>
      <c r="D2469" s="66" t="s">
        <v>182</v>
      </c>
      <c r="E2469" s="152">
        <v>0</v>
      </c>
      <c r="H2469" s="75"/>
      <c r="I2469" s="75"/>
      <c r="J2469" s="75"/>
    </row>
    <row r="2470" spans="1:10" ht="12.75" hidden="1" customHeight="1" x14ac:dyDescent="0.2">
      <c r="A2470" s="63"/>
      <c r="B2470" s="38">
        <v>50104</v>
      </c>
      <c r="C2470" s="70"/>
      <c r="D2470" s="66" t="s">
        <v>183</v>
      </c>
      <c r="E2470" s="152">
        <v>0</v>
      </c>
      <c r="H2470" s="75"/>
      <c r="I2470" s="75"/>
      <c r="J2470" s="75"/>
    </row>
    <row r="2471" spans="1:10" ht="12.75" hidden="1" customHeight="1" x14ac:dyDescent="0.2">
      <c r="A2471" s="63"/>
      <c r="B2471" s="38">
        <v>50105</v>
      </c>
      <c r="C2471" s="70"/>
      <c r="D2471" s="66" t="s">
        <v>307</v>
      </c>
      <c r="E2471" s="152">
        <v>0</v>
      </c>
      <c r="H2471" s="75"/>
      <c r="I2471" s="75"/>
      <c r="J2471" s="75"/>
    </row>
    <row r="2472" spans="1:10" ht="12.75" hidden="1" customHeight="1" x14ac:dyDescent="0.2">
      <c r="A2472" s="63"/>
      <c r="B2472" s="38">
        <v>50106</v>
      </c>
      <c r="C2472" s="70"/>
      <c r="D2472" s="66" t="s">
        <v>308</v>
      </c>
      <c r="E2472" s="152">
        <v>0</v>
      </c>
      <c r="H2472" s="75"/>
      <c r="I2472" s="75"/>
      <c r="J2472" s="75"/>
    </row>
    <row r="2473" spans="1:10" ht="12.75" hidden="1" customHeight="1" x14ac:dyDescent="0.2">
      <c r="A2473" s="63"/>
      <c r="B2473" s="38">
        <v>50107</v>
      </c>
      <c r="C2473" s="70"/>
      <c r="D2473" s="66" t="s">
        <v>309</v>
      </c>
      <c r="E2473" s="152">
        <v>0</v>
      </c>
      <c r="H2473" s="75"/>
      <c r="I2473" s="75"/>
      <c r="J2473" s="75"/>
    </row>
    <row r="2474" spans="1:10" ht="12.75" hidden="1" customHeight="1" x14ac:dyDescent="0.2">
      <c r="A2474" s="63"/>
      <c r="B2474" s="38">
        <v>50199</v>
      </c>
      <c r="C2474" s="70"/>
      <c r="D2474" s="66" t="s">
        <v>310</v>
      </c>
      <c r="E2474" s="152">
        <v>0</v>
      </c>
      <c r="H2474" s="75"/>
      <c r="I2474" s="75"/>
      <c r="J2474" s="75"/>
    </row>
    <row r="2475" spans="1:10" s="79" customFormat="1" ht="12.75" hidden="1" customHeight="1" x14ac:dyDescent="0.2">
      <c r="A2475" s="63"/>
      <c r="B2475" s="38">
        <v>50101</v>
      </c>
      <c r="C2475" s="70"/>
      <c r="D2475" s="66" t="s">
        <v>180</v>
      </c>
      <c r="E2475" s="152">
        <v>0</v>
      </c>
      <c r="F2475" s="133"/>
      <c r="G2475" s="97"/>
      <c r="H2475" s="97"/>
      <c r="I2475" s="97"/>
      <c r="J2475" s="97"/>
    </row>
    <row r="2476" spans="1:10" s="79" customFormat="1" ht="12.75" hidden="1" customHeight="1" x14ac:dyDescent="0.2">
      <c r="A2476" s="63"/>
      <c r="B2476" s="38">
        <v>50102</v>
      </c>
      <c r="C2476" s="70"/>
      <c r="D2476" s="66" t="s">
        <v>181</v>
      </c>
      <c r="E2476" s="152">
        <v>0</v>
      </c>
      <c r="F2476" s="133"/>
      <c r="G2476" s="97"/>
      <c r="H2476" s="97"/>
      <c r="I2476" s="97"/>
      <c r="J2476" s="97"/>
    </row>
    <row r="2477" spans="1:10" s="79" customFormat="1" ht="12.75" hidden="1" customHeight="1" x14ac:dyDescent="0.2">
      <c r="A2477" s="63"/>
      <c r="B2477" s="38">
        <v>50103</v>
      </c>
      <c r="C2477" s="70"/>
      <c r="D2477" s="66" t="s">
        <v>182</v>
      </c>
      <c r="E2477" s="152">
        <v>0</v>
      </c>
      <c r="F2477" s="133"/>
      <c r="G2477" s="97"/>
      <c r="H2477" s="97"/>
      <c r="I2477" s="97"/>
      <c r="J2477" s="97"/>
    </row>
    <row r="2478" spans="1:10" s="79" customFormat="1" ht="12.75" hidden="1" customHeight="1" x14ac:dyDescent="0.2">
      <c r="A2478" s="63"/>
      <c r="B2478" s="38">
        <v>50104</v>
      </c>
      <c r="C2478" s="70"/>
      <c r="D2478" s="66" t="s">
        <v>183</v>
      </c>
      <c r="E2478" s="152">
        <v>0</v>
      </c>
      <c r="F2478" s="133"/>
      <c r="G2478" s="97"/>
      <c r="H2478" s="97"/>
      <c r="I2478" s="97"/>
      <c r="J2478" s="97"/>
    </row>
    <row r="2479" spans="1:10" s="79" customFormat="1" ht="12.75" hidden="1" customHeight="1" x14ac:dyDescent="0.2">
      <c r="A2479" s="63"/>
      <c r="B2479" s="38">
        <v>50105</v>
      </c>
      <c r="C2479" s="70"/>
      <c r="D2479" s="66" t="s">
        <v>307</v>
      </c>
      <c r="E2479" s="152">
        <v>0</v>
      </c>
      <c r="F2479" s="133"/>
      <c r="G2479" s="97"/>
      <c r="H2479" s="97"/>
      <c r="I2479" s="97"/>
      <c r="J2479" s="97"/>
    </row>
    <row r="2480" spans="1:10" s="79" customFormat="1" ht="12.75" hidden="1" customHeight="1" x14ac:dyDescent="0.2">
      <c r="A2480" s="63"/>
      <c r="B2480" s="38">
        <v>50106</v>
      </c>
      <c r="C2480" s="70"/>
      <c r="D2480" s="66" t="s">
        <v>308</v>
      </c>
      <c r="E2480" s="152">
        <v>0</v>
      </c>
      <c r="F2480" s="133"/>
      <c r="G2480" s="97"/>
      <c r="H2480" s="97"/>
      <c r="I2480" s="97"/>
      <c r="J2480" s="97"/>
    </row>
    <row r="2481" spans="1:10" s="79" customFormat="1" ht="12.75" hidden="1" customHeight="1" x14ac:dyDescent="0.2">
      <c r="A2481" s="63"/>
      <c r="B2481" s="38">
        <v>50107</v>
      </c>
      <c r="C2481" s="70"/>
      <c r="D2481" s="66" t="s">
        <v>309</v>
      </c>
      <c r="E2481" s="152">
        <v>0</v>
      </c>
      <c r="F2481" s="133"/>
      <c r="G2481" s="97"/>
      <c r="H2481" s="97"/>
      <c r="I2481" s="97"/>
      <c r="J2481" s="97"/>
    </row>
    <row r="2482" spans="1:10" s="79" customFormat="1" ht="12.75" hidden="1" customHeight="1" x14ac:dyDescent="0.2">
      <c r="A2482" s="63"/>
      <c r="B2482" s="38">
        <v>50199</v>
      </c>
      <c r="C2482" s="70"/>
      <c r="D2482" s="66" t="s">
        <v>310</v>
      </c>
      <c r="E2482" s="152">
        <v>0</v>
      </c>
      <c r="F2482" s="133"/>
      <c r="G2482" s="97"/>
      <c r="H2482" s="97"/>
      <c r="I2482" s="97"/>
      <c r="J2482" s="97"/>
    </row>
    <row r="2483" spans="1:10" s="79" customFormat="1" ht="12.75" hidden="1" customHeight="1" x14ac:dyDescent="0.2">
      <c r="A2483" s="63"/>
      <c r="B2483" s="38">
        <v>50101</v>
      </c>
      <c r="C2483" s="70"/>
      <c r="D2483" s="66" t="s">
        <v>180</v>
      </c>
      <c r="E2483" s="152">
        <v>0</v>
      </c>
      <c r="F2483" s="133"/>
      <c r="G2483" s="97"/>
      <c r="H2483" s="97"/>
      <c r="I2483" s="97"/>
      <c r="J2483" s="97"/>
    </row>
    <row r="2484" spans="1:10" s="79" customFormat="1" ht="12.75" hidden="1" customHeight="1" x14ac:dyDescent="0.2">
      <c r="A2484" s="63"/>
      <c r="B2484" s="38">
        <v>50102</v>
      </c>
      <c r="C2484" s="70"/>
      <c r="D2484" s="66" t="s">
        <v>181</v>
      </c>
      <c r="E2484" s="152">
        <v>0</v>
      </c>
      <c r="F2484" s="133"/>
      <c r="G2484" s="97"/>
      <c r="H2484" s="97"/>
      <c r="I2484" s="97"/>
      <c r="J2484" s="97"/>
    </row>
    <row r="2485" spans="1:10" s="79" customFormat="1" ht="12.75" hidden="1" customHeight="1" x14ac:dyDescent="0.2">
      <c r="A2485" s="63"/>
      <c r="B2485" s="38">
        <v>50103</v>
      </c>
      <c r="C2485" s="70"/>
      <c r="D2485" s="66" t="s">
        <v>182</v>
      </c>
      <c r="E2485" s="152">
        <v>0</v>
      </c>
      <c r="F2485" s="133"/>
      <c r="G2485" s="97"/>
      <c r="H2485" s="97"/>
      <c r="I2485" s="97"/>
      <c r="J2485" s="97"/>
    </row>
    <row r="2486" spans="1:10" s="79" customFormat="1" ht="12.75" hidden="1" customHeight="1" x14ac:dyDescent="0.2">
      <c r="A2486" s="63"/>
      <c r="B2486" s="38">
        <v>50104</v>
      </c>
      <c r="C2486" s="70"/>
      <c r="D2486" s="66" t="s">
        <v>183</v>
      </c>
      <c r="E2486" s="152">
        <v>0</v>
      </c>
      <c r="F2486" s="133"/>
      <c r="G2486" s="97"/>
      <c r="H2486" s="97"/>
      <c r="I2486" s="97"/>
      <c r="J2486" s="97"/>
    </row>
    <row r="2487" spans="1:10" s="79" customFormat="1" ht="12.75" hidden="1" customHeight="1" x14ac:dyDescent="0.2">
      <c r="A2487" s="63"/>
      <c r="B2487" s="38">
        <v>50105</v>
      </c>
      <c r="C2487" s="70"/>
      <c r="D2487" s="66" t="s">
        <v>307</v>
      </c>
      <c r="E2487" s="152">
        <v>0</v>
      </c>
      <c r="F2487" s="133"/>
      <c r="G2487" s="97"/>
      <c r="H2487" s="97"/>
      <c r="I2487" s="97"/>
      <c r="J2487" s="97"/>
    </row>
    <row r="2488" spans="1:10" s="79" customFormat="1" ht="12.75" hidden="1" customHeight="1" x14ac:dyDescent="0.2">
      <c r="A2488" s="63"/>
      <c r="B2488" s="38">
        <v>50106</v>
      </c>
      <c r="C2488" s="70"/>
      <c r="D2488" s="66" t="s">
        <v>308</v>
      </c>
      <c r="E2488" s="152">
        <v>0</v>
      </c>
      <c r="F2488" s="133"/>
      <c r="G2488" s="97"/>
      <c r="H2488" s="97"/>
      <c r="I2488" s="97"/>
      <c r="J2488" s="97"/>
    </row>
    <row r="2489" spans="1:10" s="79" customFormat="1" ht="12.75" hidden="1" customHeight="1" x14ac:dyDescent="0.2">
      <c r="A2489" s="63"/>
      <c r="B2489" s="38">
        <v>50107</v>
      </c>
      <c r="C2489" s="70"/>
      <c r="D2489" s="66" t="s">
        <v>309</v>
      </c>
      <c r="E2489" s="152">
        <v>0</v>
      </c>
      <c r="F2489" s="133"/>
      <c r="G2489" s="97"/>
      <c r="H2489" s="97"/>
      <c r="I2489" s="97"/>
      <c r="J2489" s="97"/>
    </row>
    <row r="2490" spans="1:10" s="79" customFormat="1" ht="12.75" hidden="1" customHeight="1" x14ac:dyDescent="0.2">
      <c r="A2490" s="63"/>
      <c r="B2490" s="38">
        <v>50199</v>
      </c>
      <c r="C2490" s="70"/>
      <c r="D2490" s="66" t="s">
        <v>310</v>
      </c>
      <c r="E2490" s="152">
        <v>0</v>
      </c>
      <c r="F2490" s="133"/>
      <c r="G2490" s="97"/>
      <c r="H2490" s="97"/>
      <c r="I2490" s="97"/>
      <c r="J2490" s="97"/>
    </row>
    <row r="2491" spans="1:10" s="79" customFormat="1" ht="12.75" hidden="1" customHeight="1" x14ac:dyDescent="0.2">
      <c r="A2491" s="63"/>
      <c r="B2491" s="38">
        <v>50101</v>
      </c>
      <c r="C2491" s="70"/>
      <c r="D2491" s="66" t="s">
        <v>180</v>
      </c>
      <c r="E2491" s="152">
        <v>0</v>
      </c>
      <c r="F2491" s="133"/>
      <c r="G2491" s="97"/>
      <c r="H2491" s="97"/>
      <c r="I2491" s="97"/>
      <c r="J2491" s="97"/>
    </row>
    <row r="2492" spans="1:10" s="79" customFormat="1" ht="12.75" hidden="1" customHeight="1" x14ac:dyDescent="0.2">
      <c r="A2492" s="63"/>
      <c r="B2492" s="38">
        <v>50102</v>
      </c>
      <c r="C2492" s="70"/>
      <c r="D2492" s="66" t="s">
        <v>181</v>
      </c>
      <c r="E2492" s="152">
        <v>0</v>
      </c>
      <c r="F2492" s="133"/>
      <c r="G2492" s="97"/>
      <c r="H2492" s="97"/>
      <c r="I2492" s="97"/>
      <c r="J2492" s="97"/>
    </row>
    <row r="2493" spans="1:10" s="79" customFormat="1" ht="12.75" hidden="1" customHeight="1" x14ac:dyDescent="0.2">
      <c r="A2493" s="63"/>
      <c r="B2493" s="38">
        <v>50103</v>
      </c>
      <c r="C2493" s="70"/>
      <c r="D2493" s="66" t="s">
        <v>182</v>
      </c>
      <c r="E2493" s="152">
        <v>0</v>
      </c>
      <c r="F2493" s="133"/>
      <c r="G2493" s="97"/>
      <c r="H2493" s="97"/>
      <c r="I2493" s="97"/>
      <c r="J2493" s="97"/>
    </row>
    <row r="2494" spans="1:10" s="79" customFormat="1" ht="12.75" hidden="1" customHeight="1" x14ac:dyDescent="0.2">
      <c r="A2494" s="63"/>
      <c r="B2494" s="38">
        <v>50104</v>
      </c>
      <c r="C2494" s="70"/>
      <c r="D2494" s="66" t="s">
        <v>183</v>
      </c>
      <c r="E2494" s="152">
        <v>0</v>
      </c>
      <c r="F2494" s="133"/>
      <c r="G2494" s="97"/>
      <c r="H2494" s="97"/>
      <c r="I2494" s="97"/>
      <c r="J2494" s="97"/>
    </row>
    <row r="2495" spans="1:10" s="79" customFormat="1" ht="12.75" hidden="1" customHeight="1" x14ac:dyDescent="0.2">
      <c r="A2495" s="63"/>
      <c r="B2495" s="38">
        <v>50105</v>
      </c>
      <c r="C2495" s="70"/>
      <c r="D2495" s="66" t="s">
        <v>307</v>
      </c>
      <c r="E2495" s="152">
        <v>0</v>
      </c>
      <c r="F2495" s="133"/>
      <c r="G2495" s="97"/>
      <c r="H2495" s="97"/>
      <c r="I2495" s="97"/>
      <c r="J2495" s="97"/>
    </row>
    <row r="2496" spans="1:10" s="79" customFormat="1" ht="12.75" hidden="1" customHeight="1" x14ac:dyDescent="0.2">
      <c r="A2496" s="63"/>
      <c r="B2496" s="38">
        <v>50106</v>
      </c>
      <c r="C2496" s="70"/>
      <c r="D2496" s="66" t="s">
        <v>308</v>
      </c>
      <c r="E2496" s="152">
        <v>0</v>
      </c>
      <c r="F2496" s="133"/>
      <c r="G2496" s="97"/>
      <c r="H2496" s="97"/>
      <c r="I2496" s="97"/>
      <c r="J2496" s="97"/>
    </row>
    <row r="2497" spans="1:10" s="79" customFormat="1" ht="12.75" hidden="1" customHeight="1" x14ac:dyDescent="0.2">
      <c r="A2497" s="63"/>
      <c r="B2497" s="38">
        <v>50107</v>
      </c>
      <c r="C2497" s="70"/>
      <c r="D2497" s="66" t="s">
        <v>309</v>
      </c>
      <c r="E2497" s="152">
        <v>0</v>
      </c>
      <c r="F2497" s="133"/>
      <c r="G2497" s="97"/>
      <c r="H2497" s="97"/>
      <c r="I2497" s="97"/>
      <c r="J2497" s="97"/>
    </row>
    <row r="2498" spans="1:10" s="79" customFormat="1" ht="12.75" hidden="1" customHeight="1" x14ac:dyDescent="0.2">
      <c r="A2498" s="63"/>
      <c r="B2498" s="38">
        <v>50199</v>
      </c>
      <c r="C2498" s="70"/>
      <c r="D2498" s="66" t="s">
        <v>310</v>
      </c>
      <c r="E2498" s="152">
        <v>0</v>
      </c>
      <c r="F2498" s="133"/>
      <c r="G2498" s="97"/>
      <c r="H2498" s="97"/>
      <c r="I2498" s="97"/>
      <c r="J2498" s="97"/>
    </row>
    <row r="2499" spans="1:10" s="79" customFormat="1" ht="12.75" hidden="1" customHeight="1" x14ac:dyDescent="0.2">
      <c r="A2499" s="63"/>
      <c r="B2499" s="38">
        <v>50101</v>
      </c>
      <c r="C2499" s="70"/>
      <c r="D2499" s="66" t="s">
        <v>180</v>
      </c>
      <c r="E2499" s="152">
        <v>0</v>
      </c>
      <c r="F2499" s="133"/>
      <c r="G2499" s="97"/>
      <c r="H2499" s="97"/>
      <c r="I2499" s="97"/>
      <c r="J2499" s="97"/>
    </row>
    <row r="2500" spans="1:10" s="79" customFormat="1" ht="12.75" hidden="1" customHeight="1" x14ac:dyDescent="0.2">
      <c r="A2500" s="63"/>
      <c r="B2500" s="38">
        <v>50102</v>
      </c>
      <c r="C2500" s="70"/>
      <c r="D2500" s="66" t="s">
        <v>181</v>
      </c>
      <c r="E2500" s="152">
        <v>0</v>
      </c>
      <c r="F2500" s="133"/>
      <c r="G2500" s="97"/>
      <c r="H2500" s="97"/>
      <c r="I2500" s="97"/>
      <c r="J2500" s="97"/>
    </row>
    <row r="2501" spans="1:10" s="79" customFormat="1" ht="12.75" hidden="1" customHeight="1" x14ac:dyDescent="0.2">
      <c r="A2501" s="63"/>
      <c r="B2501" s="38">
        <v>50103</v>
      </c>
      <c r="C2501" s="70"/>
      <c r="D2501" s="66" t="s">
        <v>182</v>
      </c>
      <c r="E2501" s="152">
        <v>0</v>
      </c>
      <c r="F2501" s="133"/>
      <c r="G2501" s="97"/>
      <c r="H2501" s="97"/>
      <c r="I2501" s="97"/>
      <c r="J2501" s="97"/>
    </row>
    <row r="2502" spans="1:10" s="79" customFormat="1" ht="12.75" hidden="1" customHeight="1" x14ac:dyDescent="0.2">
      <c r="A2502" s="63"/>
      <c r="B2502" s="38">
        <v>50104</v>
      </c>
      <c r="C2502" s="70"/>
      <c r="D2502" s="66" t="s">
        <v>183</v>
      </c>
      <c r="E2502" s="152">
        <v>0</v>
      </c>
      <c r="F2502" s="133"/>
      <c r="G2502" s="97"/>
      <c r="H2502" s="97"/>
      <c r="I2502" s="97"/>
      <c r="J2502" s="97"/>
    </row>
    <row r="2503" spans="1:10" s="79" customFormat="1" ht="12.75" hidden="1" customHeight="1" x14ac:dyDescent="0.2">
      <c r="A2503" s="63"/>
      <c r="B2503" s="38">
        <v>50105</v>
      </c>
      <c r="C2503" s="70"/>
      <c r="D2503" s="66" t="s">
        <v>307</v>
      </c>
      <c r="E2503" s="152">
        <v>0</v>
      </c>
      <c r="F2503" s="133"/>
      <c r="G2503" s="97"/>
      <c r="H2503" s="97"/>
      <c r="I2503" s="97"/>
      <c r="J2503" s="97"/>
    </row>
    <row r="2504" spans="1:10" s="79" customFormat="1" ht="12.75" hidden="1" customHeight="1" x14ac:dyDescent="0.2">
      <c r="A2504" s="63"/>
      <c r="B2504" s="38">
        <v>50106</v>
      </c>
      <c r="C2504" s="70"/>
      <c r="D2504" s="66" t="s">
        <v>308</v>
      </c>
      <c r="E2504" s="152">
        <v>0</v>
      </c>
      <c r="F2504" s="133"/>
      <c r="G2504" s="97"/>
      <c r="H2504" s="97"/>
      <c r="I2504" s="97"/>
      <c r="J2504" s="97"/>
    </row>
    <row r="2505" spans="1:10" s="79" customFormat="1" ht="12.75" hidden="1" customHeight="1" x14ac:dyDescent="0.2">
      <c r="A2505" s="63"/>
      <c r="B2505" s="38">
        <v>50107</v>
      </c>
      <c r="C2505" s="70"/>
      <c r="D2505" s="66" t="s">
        <v>309</v>
      </c>
      <c r="E2505" s="152">
        <v>0</v>
      </c>
      <c r="F2505" s="133"/>
      <c r="G2505" s="97"/>
      <c r="H2505" s="97"/>
      <c r="I2505" s="97"/>
      <c r="J2505" s="97"/>
    </row>
    <row r="2506" spans="1:10" s="79" customFormat="1" ht="12.75" hidden="1" customHeight="1" x14ac:dyDescent="0.2">
      <c r="A2506" s="63"/>
      <c r="B2506" s="38">
        <v>50199</v>
      </c>
      <c r="C2506" s="70"/>
      <c r="D2506" s="66" t="s">
        <v>310</v>
      </c>
      <c r="E2506" s="152">
        <v>0</v>
      </c>
      <c r="F2506" s="133"/>
      <c r="G2506" s="97"/>
      <c r="H2506" s="97"/>
      <c r="I2506" s="97"/>
      <c r="J2506" s="97"/>
    </row>
    <row r="2507" spans="1:10" s="79" customFormat="1" ht="12.75" hidden="1" customHeight="1" x14ac:dyDescent="0.2">
      <c r="A2507" s="63"/>
      <c r="B2507" s="38">
        <v>50101</v>
      </c>
      <c r="C2507" s="70"/>
      <c r="D2507" s="66" t="s">
        <v>180</v>
      </c>
      <c r="E2507" s="152">
        <v>0</v>
      </c>
      <c r="F2507" s="133"/>
      <c r="G2507" s="97"/>
      <c r="H2507" s="97"/>
      <c r="I2507" s="97"/>
      <c r="J2507" s="97"/>
    </row>
    <row r="2508" spans="1:10" s="79" customFormat="1" ht="12.75" hidden="1" customHeight="1" x14ac:dyDescent="0.2">
      <c r="A2508" s="63"/>
      <c r="B2508" s="38">
        <v>50102</v>
      </c>
      <c r="C2508" s="70"/>
      <c r="D2508" s="66" t="s">
        <v>181</v>
      </c>
      <c r="E2508" s="152">
        <v>0</v>
      </c>
      <c r="F2508" s="133"/>
      <c r="G2508" s="97"/>
      <c r="H2508" s="97"/>
      <c r="I2508" s="97"/>
      <c r="J2508" s="97"/>
    </row>
    <row r="2509" spans="1:10" s="79" customFormat="1" ht="12.75" hidden="1" customHeight="1" x14ac:dyDescent="0.2">
      <c r="A2509" s="63"/>
      <c r="B2509" s="38">
        <v>50103</v>
      </c>
      <c r="C2509" s="70"/>
      <c r="D2509" s="66" t="s">
        <v>182</v>
      </c>
      <c r="E2509" s="152">
        <v>0</v>
      </c>
      <c r="F2509" s="133"/>
      <c r="G2509" s="97"/>
      <c r="H2509" s="97"/>
      <c r="I2509" s="97"/>
      <c r="J2509" s="97"/>
    </row>
    <row r="2510" spans="1:10" s="79" customFormat="1" ht="12.75" hidden="1" customHeight="1" x14ac:dyDescent="0.2">
      <c r="A2510" s="63"/>
      <c r="B2510" s="38">
        <v>50104</v>
      </c>
      <c r="C2510" s="70"/>
      <c r="D2510" s="66" t="s">
        <v>183</v>
      </c>
      <c r="E2510" s="152">
        <v>0</v>
      </c>
      <c r="F2510" s="133"/>
      <c r="G2510" s="97"/>
      <c r="H2510" s="97"/>
      <c r="I2510" s="97"/>
      <c r="J2510" s="97"/>
    </row>
    <row r="2511" spans="1:10" s="79" customFormat="1" ht="12.75" hidden="1" customHeight="1" x14ac:dyDescent="0.2">
      <c r="A2511" s="63"/>
      <c r="B2511" s="38">
        <v>50105</v>
      </c>
      <c r="C2511" s="70"/>
      <c r="D2511" s="66" t="s">
        <v>307</v>
      </c>
      <c r="E2511" s="152">
        <v>0</v>
      </c>
      <c r="F2511" s="133"/>
      <c r="G2511" s="97"/>
      <c r="H2511" s="97"/>
      <c r="I2511" s="97"/>
      <c r="J2511" s="97"/>
    </row>
    <row r="2512" spans="1:10" s="79" customFormat="1" ht="12.75" hidden="1" customHeight="1" x14ac:dyDescent="0.2">
      <c r="A2512" s="63"/>
      <c r="B2512" s="38">
        <v>50106</v>
      </c>
      <c r="C2512" s="70"/>
      <c r="D2512" s="66" t="s">
        <v>308</v>
      </c>
      <c r="E2512" s="152">
        <v>0</v>
      </c>
      <c r="F2512" s="133"/>
      <c r="G2512" s="97"/>
      <c r="H2512" s="97"/>
      <c r="I2512" s="97"/>
      <c r="J2512" s="97"/>
    </row>
    <row r="2513" spans="1:10" s="79" customFormat="1" ht="12.75" hidden="1" customHeight="1" x14ac:dyDescent="0.2">
      <c r="A2513" s="63"/>
      <c r="B2513" s="38">
        <v>50107</v>
      </c>
      <c r="C2513" s="70"/>
      <c r="D2513" s="66" t="s">
        <v>309</v>
      </c>
      <c r="E2513" s="152">
        <v>0</v>
      </c>
      <c r="F2513" s="133"/>
      <c r="G2513" s="97"/>
      <c r="H2513" s="97"/>
      <c r="I2513" s="97"/>
      <c r="J2513" s="97"/>
    </row>
    <row r="2514" spans="1:10" s="79" customFormat="1" ht="12.75" hidden="1" customHeight="1" x14ac:dyDescent="0.2">
      <c r="A2514" s="63"/>
      <c r="B2514" s="38">
        <v>50199</v>
      </c>
      <c r="C2514" s="70"/>
      <c r="D2514" s="66" t="s">
        <v>310</v>
      </c>
      <c r="E2514" s="152">
        <v>0</v>
      </c>
      <c r="F2514" s="133"/>
      <c r="G2514" s="97"/>
      <c r="H2514" s="97"/>
      <c r="I2514" s="97"/>
      <c r="J2514" s="97"/>
    </row>
    <row r="2515" spans="1:10" s="79" customFormat="1" ht="12.75" hidden="1" customHeight="1" x14ac:dyDescent="0.2">
      <c r="A2515" s="63"/>
      <c r="B2515" s="38">
        <v>50101</v>
      </c>
      <c r="C2515" s="70"/>
      <c r="D2515" s="66" t="s">
        <v>180</v>
      </c>
      <c r="E2515" s="152">
        <v>0</v>
      </c>
      <c r="F2515" s="133"/>
      <c r="G2515" s="97"/>
      <c r="H2515" s="97"/>
      <c r="I2515" s="97"/>
      <c r="J2515" s="97"/>
    </row>
    <row r="2516" spans="1:10" s="79" customFormat="1" ht="12.75" hidden="1" customHeight="1" x14ac:dyDescent="0.2">
      <c r="A2516" s="63"/>
      <c r="B2516" s="38">
        <v>50102</v>
      </c>
      <c r="C2516" s="70"/>
      <c r="D2516" s="66" t="s">
        <v>181</v>
      </c>
      <c r="E2516" s="152">
        <v>0</v>
      </c>
      <c r="F2516" s="133"/>
      <c r="G2516" s="97"/>
      <c r="H2516" s="97"/>
      <c r="I2516" s="97"/>
      <c r="J2516" s="97"/>
    </row>
    <row r="2517" spans="1:10" s="79" customFormat="1" ht="12.75" hidden="1" customHeight="1" x14ac:dyDescent="0.2">
      <c r="A2517" s="63"/>
      <c r="B2517" s="38">
        <v>50103</v>
      </c>
      <c r="C2517" s="70"/>
      <c r="D2517" s="66" t="s">
        <v>182</v>
      </c>
      <c r="E2517" s="152">
        <v>0</v>
      </c>
      <c r="F2517" s="133"/>
      <c r="G2517" s="97"/>
      <c r="H2517" s="97"/>
      <c r="I2517" s="97"/>
      <c r="J2517" s="97"/>
    </row>
    <row r="2518" spans="1:10" s="79" customFormat="1" ht="12.75" hidden="1" customHeight="1" x14ac:dyDescent="0.2">
      <c r="A2518" s="63"/>
      <c r="B2518" s="38">
        <v>50104</v>
      </c>
      <c r="C2518" s="70"/>
      <c r="D2518" s="66" t="s">
        <v>183</v>
      </c>
      <c r="E2518" s="152">
        <v>0</v>
      </c>
      <c r="F2518" s="133"/>
      <c r="G2518" s="97"/>
      <c r="H2518" s="97"/>
      <c r="I2518" s="97"/>
      <c r="J2518" s="97"/>
    </row>
    <row r="2519" spans="1:10" s="79" customFormat="1" ht="12.75" hidden="1" customHeight="1" x14ac:dyDescent="0.2">
      <c r="A2519" s="63"/>
      <c r="B2519" s="38">
        <v>50105</v>
      </c>
      <c r="C2519" s="70"/>
      <c r="D2519" s="66" t="s">
        <v>307</v>
      </c>
      <c r="E2519" s="152">
        <v>0</v>
      </c>
      <c r="F2519" s="133"/>
      <c r="G2519" s="97"/>
      <c r="H2519" s="97"/>
      <c r="I2519" s="97"/>
      <c r="J2519" s="97"/>
    </row>
    <row r="2520" spans="1:10" s="79" customFormat="1" ht="12.75" hidden="1" customHeight="1" x14ac:dyDescent="0.2">
      <c r="A2520" s="63"/>
      <c r="B2520" s="38">
        <v>50106</v>
      </c>
      <c r="C2520" s="70"/>
      <c r="D2520" s="66" t="s">
        <v>308</v>
      </c>
      <c r="E2520" s="152">
        <v>0</v>
      </c>
      <c r="F2520" s="133"/>
      <c r="G2520" s="97"/>
      <c r="H2520" s="97"/>
      <c r="I2520" s="97"/>
      <c r="J2520" s="97"/>
    </row>
    <row r="2521" spans="1:10" s="79" customFormat="1" ht="12.75" hidden="1" customHeight="1" x14ac:dyDescent="0.2">
      <c r="A2521" s="63"/>
      <c r="B2521" s="38">
        <v>50107</v>
      </c>
      <c r="C2521" s="70"/>
      <c r="D2521" s="66" t="s">
        <v>309</v>
      </c>
      <c r="E2521" s="152">
        <v>0</v>
      </c>
      <c r="F2521" s="133"/>
      <c r="G2521" s="97"/>
      <c r="H2521" s="97"/>
      <c r="I2521" s="97"/>
      <c r="J2521" s="97"/>
    </row>
    <row r="2522" spans="1:10" s="79" customFormat="1" ht="12.75" hidden="1" customHeight="1" x14ac:dyDescent="0.2">
      <c r="A2522" s="63"/>
      <c r="B2522" s="38">
        <v>50199</v>
      </c>
      <c r="C2522" s="70"/>
      <c r="D2522" s="66" t="s">
        <v>310</v>
      </c>
      <c r="E2522" s="152">
        <v>0</v>
      </c>
      <c r="F2522" s="133"/>
      <c r="G2522" s="97"/>
      <c r="H2522" s="97"/>
      <c r="I2522" s="97"/>
      <c r="J2522" s="97"/>
    </row>
    <row r="2523" spans="1:10" s="79" customFormat="1" ht="12.75" hidden="1" customHeight="1" x14ac:dyDescent="0.2">
      <c r="A2523" s="63"/>
      <c r="B2523" s="38">
        <v>50101</v>
      </c>
      <c r="C2523" s="70"/>
      <c r="D2523" s="66" t="s">
        <v>180</v>
      </c>
      <c r="E2523" s="152">
        <v>0</v>
      </c>
      <c r="F2523" s="133"/>
      <c r="G2523" s="97"/>
      <c r="H2523" s="97"/>
      <c r="I2523" s="97"/>
      <c r="J2523" s="97"/>
    </row>
    <row r="2524" spans="1:10" s="79" customFormat="1" ht="12.75" hidden="1" customHeight="1" x14ac:dyDescent="0.2">
      <c r="A2524" s="63"/>
      <c r="B2524" s="38">
        <v>50102</v>
      </c>
      <c r="C2524" s="70"/>
      <c r="D2524" s="66" t="s">
        <v>181</v>
      </c>
      <c r="E2524" s="152">
        <v>0</v>
      </c>
      <c r="F2524" s="133"/>
      <c r="G2524" s="97"/>
      <c r="H2524" s="97"/>
      <c r="I2524" s="97"/>
      <c r="J2524" s="97"/>
    </row>
    <row r="2525" spans="1:10" s="79" customFormat="1" ht="12.75" hidden="1" customHeight="1" x14ac:dyDescent="0.2">
      <c r="A2525" s="63"/>
      <c r="B2525" s="38">
        <v>50103</v>
      </c>
      <c r="C2525" s="70"/>
      <c r="D2525" s="66" t="s">
        <v>182</v>
      </c>
      <c r="E2525" s="152">
        <v>0</v>
      </c>
      <c r="F2525" s="133"/>
      <c r="G2525" s="97"/>
      <c r="H2525" s="97"/>
      <c r="I2525" s="97"/>
      <c r="J2525" s="97"/>
    </row>
    <row r="2526" spans="1:10" s="79" customFormat="1" ht="12.75" hidden="1" customHeight="1" x14ac:dyDescent="0.2">
      <c r="A2526" s="63"/>
      <c r="B2526" s="38">
        <v>50104</v>
      </c>
      <c r="C2526" s="70"/>
      <c r="D2526" s="66" t="s">
        <v>183</v>
      </c>
      <c r="E2526" s="152">
        <v>0</v>
      </c>
      <c r="F2526" s="133"/>
      <c r="G2526" s="97"/>
      <c r="H2526" s="97"/>
      <c r="I2526" s="97"/>
      <c r="J2526" s="97"/>
    </row>
    <row r="2527" spans="1:10" s="79" customFormat="1" ht="12.75" hidden="1" customHeight="1" x14ac:dyDescent="0.2">
      <c r="A2527" s="63"/>
      <c r="B2527" s="38">
        <v>50105</v>
      </c>
      <c r="C2527" s="70"/>
      <c r="D2527" s="66" t="s">
        <v>307</v>
      </c>
      <c r="E2527" s="152">
        <v>0</v>
      </c>
      <c r="F2527" s="133"/>
      <c r="G2527" s="97"/>
      <c r="H2527" s="97"/>
      <c r="I2527" s="97"/>
      <c r="J2527" s="97"/>
    </row>
    <row r="2528" spans="1:10" s="79" customFormat="1" ht="12.75" hidden="1" customHeight="1" x14ac:dyDescent="0.2">
      <c r="A2528" s="63"/>
      <c r="B2528" s="38">
        <v>50106</v>
      </c>
      <c r="C2528" s="70"/>
      <c r="D2528" s="66" t="s">
        <v>308</v>
      </c>
      <c r="E2528" s="152">
        <v>0</v>
      </c>
      <c r="F2528" s="133"/>
      <c r="G2528" s="97"/>
      <c r="H2528" s="97"/>
      <c r="I2528" s="97"/>
      <c r="J2528" s="97"/>
    </row>
    <row r="2529" spans="1:10" s="79" customFormat="1" ht="12.75" hidden="1" customHeight="1" x14ac:dyDescent="0.2">
      <c r="A2529" s="63"/>
      <c r="B2529" s="38">
        <v>50107</v>
      </c>
      <c r="C2529" s="70"/>
      <c r="D2529" s="66" t="s">
        <v>309</v>
      </c>
      <c r="E2529" s="152">
        <v>0</v>
      </c>
      <c r="F2529" s="133"/>
      <c r="G2529" s="97"/>
      <c r="H2529" s="97"/>
      <c r="I2529" s="97"/>
      <c r="J2529" s="97"/>
    </row>
    <row r="2530" spans="1:10" s="79" customFormat="1" ht="12.75" hidden="1" customHeight="1" x14ac:dyDescent="0.2">
      <c r="A2530" s="63"/>
      <c r="B2530" s="38">
        <v>50199</v>
      </c>
      <c r="C2530" s="70"/>
      <c r="D2530" s="66" t="s">
        <v>310</v>
      </c>
      <c r="E2530" s="152">
        <v>0</v>
      </c>
      <c r="F2530" s="133"/>
      <c r="G2530" s="97"/>
      <c r="H2530" s="97"/>
      <c r="I2530" s="97"/>
      <c r="J2530" s="97"/>
    </row>
    <row r="2531" spans="1:10" s="79" customFormat="1" ht="12.75" hidden="1" customHeight="1" x14ac:dyDescent="0.2">
      <c r="A2531" s="63"/>
      <c r="B2531" s="38">
        <v>50101</v>
      </c>
      <c r="C2531" s="70"/>
      <c r="D2531" s="66" t="s">
        <v>180</v>
      </c>
      <c r="E2531" s="152">
        <v>0</v>
      </c>
      <c r="F2531" s="133"/>
      <c r="G2531" s="97"/>
      <c r="H2531" s="97"/>
      <c r="I2531" s="97"/>
      <c r="J2531" s="97"/>
    </row>
    <row r="2532" spans="1:10" s="79" customFormat="1" ht="12.75" hidden="1" customHeight="1" x14ac:dyDescent="0.2">
      <c r="A2532" s="63"/>
      <c r="B2532" s="38">
        <v>50102</v>
      </c>
      <c r="C2532" s="70"/>
      <c r="D2532" s="66" t="s">
        <v>181</v>
      </c>
      <c r="E2532" s="152">
        <v>0</v>
      </c>
      <c r="F2532" s="133"/>
      <c r="G2532" s="97"/>
      <c r="H2532" s="97"/>
      <c r="I2532" s="97"/>
      <c r="J2532" s="97"/>
    </row>
    <row r="2533" spans="1:10" s="79" customFormat="1" ht="12.75" hidden="1" customHeight="1" x14ac:dyDescent="0.2">
      <c r="A2533" s="63"/>
      <c r="B2533" s="38">
        <v>50103</v>
      </c>
      <c r="C2533" s="70"/>
      <c r="D2533" s="66" t="s">
        <v>182</v>
      </c>
      <c r="E2533" s="152">
        <v>0</v>
      </c>
      <c r="F2533" s="133"/>
      <c r="G2533" s="97"/>
      <c r="H2533" s="97"/>
      <c r="I2533" s="97"/>
      <c r="J2533" s="97"/>
    </row>
    <row r="2534" spans="1:10" s="79" customFormat="1" ht="12.75" hidden="1" customHeight="1" x14ac:dyDescent="0.2">
      <c r="A2534" s="63"/>
      <c r="B2534" s="38">
        <v>50104</v>
      </c>
      <c r="C2534" s="70"/>
      <c r="D2534" s="66" t="s">
        <v>183</v>
      </c>
      <c r="E2534" s="152">
        <v>0</v>
      </c>
      <c r="F2534" s="133"/>
      <c r="G2534" s="97"/>
      <c r="H2534" s="97"/>
      <c r="I2534" s="97"/>
      <c r="J2534" s="97"/>
    </row>
    <row r="2535" spans="1:10" s="79" customFormat="1" ht="12.75" hidden="1" customHeight="1" x14ac:dyDescent="0.2">
      <c r="A2535" s="63"/>
      <c r="B2535" s="38">
        <v>50105</v>
      </c>
      <c r="C2535" s="70"/>
      <c r="D2535" s="66" t="s">
        <v>307</v>
      </c>
      <c r="E2535" s="152">
        <v>0</v>
      </c>
      <c r="F2535" s="133"/>
      <c r="G2535" s="97"/>
      <c r="H2535" s="97"/>
      <c r="I2535" s="97"/>
      <c r="J2535" s="97"/>
    </row>
    <row r="2536" spans="1:10" s="79" customFormat="1" ht="12.75" hidden="1" customHeight="1" x14ac:dyDescent="0.2">
      <c r="A2536" s="63"/>
      <c r="B2536" s="38">
        <v>50106</v>
      </c>
      <c r="C2536" s="70"/>
      <c r="D2536" s="66" t="s">
        <v>308</v>
      </c>
      <c r="E2536" s="152">
        <v>0</v>
      </c>
      <c r="F2536" s="133"/>
      <c r="G2536" s="97"/>
      <c r="H2536" s="97"/>
      <c r="I2536" s="97"/>
      <c r="J2536" s="97"/>
    </row>
    <row r="2537" spans="1:10" s="79" customFormat="1" ht="12.75" hidden="1" customHeight="1" x14ac:dyDescent="0.2">
      <c r="A2537" s="63"/>
      <c r="B2537" s="38">
        <v>50107</v>
      </c>
      <c r="C2537" s="70"/>
      <c r="D2537" s="66" t="s">
        <v>309</v>
      </c>
      <c r="E2537" s="152">
        <v>0</v>
      </c>
      <c r="F2537" s="133"/>
      <c r="G2537" s="97"/>
      <c r="H2537" s="97"/>
      <c r="I2537" s="97"/>
      <c r="J2537" s="97"/>
    </row>
    <row r="2538" spans="1:10" s="79" customFormat="1" ht="12.75" hidden="1" customHeight="1" x14ac:dyDescent="0.2">
      <c r="A2538" s="63"/>
      <c r="B2538" s="38">
        <v>50199</v>
      </c>
      <c r="C2538" s="70"/>
      <c r="D2538" s="66" t="s">
        <v>310</v>
      </c>
      <c r="E2538" s="152">
        <v>0</v>
      </c>
      <c r="F2538" s="133"/>
      <c r="G2538" s="97"/>
      <c r="H2538" s="97"/>
      <c r="I2538" s="97"/>
      <c r="J2538" s="97"/>
    </row>
    <row r="2539" spans="1:10" s="79" customFormat="1" ht="12.75" hidden="1" customHeight="1" x14ac:dyDescent="0.2">
      <c r="A2539" s="63"/>
      <c r="B2539" s="38">
        <v>50101</v>
      </c>
      <c r="C2539" s="70"/>
      <c r="D2539" s="66" t="s">
        <v>180</v>
      </c>
      <c r="E2539" s="152">
        <v>0</v>
      </c>
      <c r="F2539" s="133"/>
      <c r="G2539" s="97"/>
      <c r="H2539" s="97"/>
      <c r="I2539" s="97"/>
      <c r="J2539" s="97"/>
    </row>
    <row r="2540" spans="1:10" s="79" customFormat="1" ht="12.75" hidden="1" customHeight="1" x14ac:dyDescent="0.2">
      <c r="A2540" s="63"/>
      <c r="B2540" s="38">
        <v>50102</v>
      </c>
      <c r="C2540" s="70"/>
      <c r="D2540" s="66" t="s">
        <v>181</v>
      </c>
      <c r="E2540" s="152">
        <v>0</v>
      </c>
      <c r="F2540" s="133"/>
      <c r="G2540" s="97"/>
      <c r="H2540" s="97"/>
      <c r="I2540" s="97"/>
      <c r="J2540" s="97"/>
    </row>
    <row r="2541" spans="1:10" s="79" customFormat="1" ht="12.75" hidden="1" customHeight="1" x14ac:dyDescent="0.2">
      <c r="A2541" s="63"/>
      <c r="B2541" s="38">
        <v>50103</v>
      </c>
      <c r="C2541" s="70"/>
      <c r="D2541" s="66" t="s">
        <v>182</v>
      </c>
      <c r="E2541" s="152">
        <v>0</v>
      </c>
      <c r="F2541" s="133"/>
      <c r="G2541" s="97"/>
      <c r="H2541" s="97"/>
      <c r="I2541" s="97"/>
      <c r="J2541" s="97"/>
    </row>
    <row r="2542" spans="1:10" s="79" customFormat="1" ht="12.75" hidden="1" customHeight="1" x14ac:dyDescent="0.2">
      <c r="A2542" s="63"/>
      <c r="B2542" s="38">
        <v>50104</v>
      </c>
      <c r="C2542" s="70"/>
      <c r="D2542" s="66" t="s">
        <v>183</v>
      </c>
      <c r="E2542" s="152">
        <v>0</v>
      </c>
      <c r="F2542" s="133"/>
      <c r="G2542" s="97"/>
      <c r="H2542" s="97"/>
      <c r="I2542" s="97"/>
      <c r="J2542" s="97"/>
    </row>
    <row r="2543" spans="1:10" s="79" customFormat="1" ht="12.75" hidden="1" customHeight="1" x14ac:dyDescent="0.2">
      <c r="A2543" s="63"/>
      <c r="B2543" s="38">
        <v>50105</v>
      </c>
      <c r="C2543" s="70"/>
      <c r="D2543" s="66" t="s">
        <v>307</v>
      </c>
      <c r="E2543" s="152">
        <v>0</v>
      </c>
      <c r="F2543" s="133"/>
      <c r="G2543" s="97"/>
      <c r="H2543" s="97"/>
      <c r="I2543" s="97"/>
      <c r="J2543" s="97"/>
    </row>
    <row r="2544" spans="1:10" s="79" customFormat="1" ht="12.75" hidden="1" customHeight="1" x14ac:dyDescent="0.2">
      <c r="A2544" s="63"/>
      <c r="B2544" s="38">
        <v>50106</v>
      </c>
      <c r="C2544" s="70"/>
      <c r="D2544" s="66" t="s">
        <v>308</v>
      </c>
      <c r="E2544" s="152">
        <v>0</v>
      </c>
      <c r="F2544" s="133"/>
      <c r="G2544" s="97"/>
      <c r="H2544" s="97"/>
      <c r="I2544" s="97"/>
      <c r="J2544" s="97"/>
    </row>
    <row r="2545" spans="1:10" s="79" customFormat="1" ht="12.75" hidden="1" customHeight="1" x14ac:dyDescent="0.2">
      <c r="A2545" s="63"/>
      <c r="B2545" s="38">
        <v>50107</v>
      </c>
      <c r="C2545" s="70"/>
      <c r="D2545" s="66" t="s">
        <v>309</v>
      </c>
      <c r="E2545" s="152">
        <v>0</v>
      </c>
      <c r="F2545" s="133"/>
      <c r="G2545" s="97"/>
      <c r="H2545" s="97"/>
      <c r="I2545" s="97"/>
      <c r="J2545" s="97"/>
    </row>
    <row r="2546" spans="1:10" s="79" customFormat="1" ht="12.75" hidden="1" customHeight="1" x14ac:dyDescent="0.2">
      <c r="A2546" s="63"/>
      <c r="B2546" s="38">
        <v>50199</v>
      </c>
      <c r="C2546" s="70"/>
      <c r="D2546" s="66" t="s">
        <v>310</v>
      </c>
      <c r="E2546" s="152">
        <v>0</v>
      </c>
      <c r="F2546" s="133"/>
      <c r="G2546" s="97"/>
      <c r="H2546" s="97"/>
      <c r="I2546" s="97"/>
      <c r="J2546" s="97"/>
    </row>
    <row r="2547" spans="1:10" s="79" customFormat="1" ht="12.75" hidden="1" customHeight="1" x14ac:dyDescent="0.2">
      <c r="A2547" s="63"/>
      <c r="B2547" s="38">
        <v>50101</v>
      </c>
      <c r="C2547" s="70"/>
      <c r="D2547" s="66" t="s">
        <v>180</v>
      </c>
      <c r="E2547" s="152">
        <v>0</v>
      </c>
      <c r="F2547" s="133"/>
      <c r="G2547" s="97"/>
      <c r="H2547" s="97"/>
      <c r="I2547" s="97"/>
      <c r="J2547" s="97"/>
    </row>
    <row r="2548" spans="1:10" s="79" customFormat="1" ht="12.75" hidden="1" customHeight="1" x14ac:dyDescent="0.2">
      <c r="A2548" s="63"/>
      <c r="B2548" s="38">
        <v>50102</v>
      </c>
      <c r="C2548" s="70"/>
      <c r="D2548" s="66" t="s">
        <v>181</v>
      </c>
      <c r="E2548" s="152">
        <v>0</v>
      </c>
      <c r="F2548" s="133"/>
      <c r="G2548" s="97"/>
      <c r="H2548" s="97"/>
      <c r="I2548" s="97"/>
      <c r="J2548" s="97"/>
    </row>
    <row r="2549" spans="1:10" s="79" customFormat="1" ht="12.75" hidden="1" customHeight="1" x14ac:dyDescent="0.2">
      <c r="A2549" s="63"/>
      <c r="B2549" s="38">
        <v>50103</v>
      </c>
      <c r="C2549" s="70"/>
      <c r="D2549" s="66" t="s">
        <v>182</v>
      </c>
      <c r="E2549" s="152">
        <v>0</v>
      </c>
      <c r="F2549" s="133"/>
      <c r="G2549" s="97"/>
      <c r="H2549" s="97"/>
      <c r="I2549" s="97"/>
      <c r="J2549" s="97"/>
    </row>
    <row r="2550" spans="1:10" s="79" customFormat="1" ht="12.75" hidden="1" customHeight="1" x14ac:dyDescent="0.2">
      <c r="A2550" s="63"/>
      <c r="B2550" s="38">
        <v>50104</v>
      </c>
      <c r="C2550" s="70"/>
      <c r="D2550" s="66" t="s">
        <v>183</v>
      </c>
      <c r="E2550" s="152">
        <v>0</v>
      </c>
      <c r="F2550" s="133"/>
      <c r="G2550" s="97"/>
      <c r="H2550" s="97"/>
      <c r="I2550" s="97"/>
      <c r="J2550" s="97"/>
    </row>
    <row r="2551" spans="1:10" s="79" customFormat="1" ht="12.75" hidden="1" customHeight="1" x14ac:dyDescent="0.2">
      <c r="A2551" s="63"/>
      <c r="B2551" s="38">
        <v>50105</v>
      </c>
      <c r="C2551" s="70"/>
      <c r="D2551" s="66" t="s">
        <v>307</v>
      </c>
      <c r="E2551" s="152">
        <v>0</v>
      </c>
      <c r="F2551" s="133"/>
      <c r="G2551" s="97"/>
      <c r="H2551" s="97"/>
      <c r="I2551" s="97"/>
      <c r="J2551" s="97"/>
    </row>
    <row r="2552" spans="1:10" s="79" customFormat="1" ht="12.75" hidden="1" customHeight="1" x14ac:dyDescent="0.2">
      <c r="A2552" s="63"/>
      <c r="B2552" s="38">
        <v>50106</v>
      </c>
      <c r="C2552" s="70"/>
      <c r="D2552" s="66" t="s">
        <v>308</v>
      </c>
      <c r="E2552" s="152">
        <v>0</v>
      </c>
      <c r="F2552" s="133"/>
      <c r="G2552" s="97"/>
      <c r="H2552" s="97"/>
      <c r="I2552" s="97"/>
      <c r="J2552" s="97"/>
    </row>
    <row r="2553" spans="1:10" s="79" customFormat="1" ht="12.75" hidden="1" customHeight="1" x14ac:dyDescent="0.2">
      <c r="A2553" s="63"/>
      <c r="B2553" s="38">
        <v>50107</v>
      </c>
      <c r="C2553" s="70"/>
      <c r="D2553" s="66" t="s">
        <v>309</v>
      </c>
      <c r="E2553" s="152">
        <v>0</v>
      </c>
      <c r="F2553" s="133"/>
      <c r="G2553" s="97"/>
      <c r="H2553" s="97"/>
      <c r="I2553" s="97"/>
      <c r="J2553" s="97"/>
    </row>
    <row r="2554" spans="1:10" s="79" customFormat="1" ht="12.75" hidden="1" customHeight="1" x14ac:dyDescent="0.2">
      <c r="A2554" s="63"/>
      <c r="B2554" s="38">
        <v>50199</v>
      </c>
      <c r="C2554" s="70"/>
      <c r="D2554" s="66" t="s">
        <v>310</v>
      </c>
      <c r="E2554" s="152">
        <v>0</v>
      </c>
      <c r="F2554" s="133"/>
      <c r="G2554" s="97"/>
      <c r="H2554" s="97"/>
      <c r="I2554" s="97"/>
      <c r="J2554" s="97"/>
    </row>
    <row r="2555" spans="1:10" s="79" customFormat="1" ht="12.75" hidden="1" customHeight="1" x14ac:dyDescent="0.2">
      <c r="A2555" s="63"/>
      <c r="B2555" s="38">
        <v>50102</v>
      </c>
      <c r="C2555" s="70"/>
      <c r="D2555" s="39" t="s">
        <v>181</v>
      </c>
      <c r="E2555" s="152">
        <v>0</v>
      </c>
      <c r="F2555" s="133"/>
      <c r="G2555" s="97"/>
      <c r="H2555" s="97"/>
      <c r="I2555" s="97"/>
      <c r="J2555" s="97"/>
    </row>
    <row r="2556" spans="1:10" s="79" customFormat="1" ht="12.75" hidden="1" customHeight="1" x14ac:dyDescent="0.2">
      <c r="A2556" s="63"/>
      <c r="B2556" s="38">
        <v>50103</v>
      </c>
      <c r="C2556" s="70"/>
      <c r="D2556" s="39" t="s">
        <v>182</v>
      </c>
      <c r="E2556" s="152">
        <v>0</v>
      </c>
      <c r="F2556" s="130"/>
      <c r="G2556" s="97"/>
      <c r="H2556" s="97"/>
      <c r="I2556" s="97"/>
      <c r="J2556" s="97"/>
    </row>
    <row r="2557" spans="1:10" s="79" customFormat="1" ht="12.75" hidden="1" customHeight="1" x14ac:dyDescent="0.2">
      <c r="A2557" s="63"/>
      <c r="B2557" s="38">
        <v>50104</v>
      </c>
      <c r="C2557" s="70"/>
      <c r="D2557" s="39" t="s">
        <v>183</v>
      </c>
      <c r="E2557" s="152">
        <v>0</v>
      </c>
      <c r="F2557" s="133"/>
      <c r="G2557" s="97"/>
      <c r="H2557" s="97"/>
      <c r="I2557" s="97"/>
      <c r="J2557" s="97"/>
    </row>
    <row r="2558" spans="1:10" s="79" customFormat="1" ht="12.75" hidden="1" customHeight="1" x14ac:dyDescent="0.2">
      <c r="A2558" s="63"/>
      <c r="B2558" s="38">
        <v>50105</v>
      </c>
      <c r="C2558" s="70"/>
      <c r="D2558" s="39" t="s">
        <v>307</v>
      </c>
      <c r="E2558" s="152">
        <v>0</v>
      </c>
      <c r="F2558" s="133"/>
      <c r="G2558" s="97"/>
      <c r="H2558" s="97"/>
      <c r="I2558" s="97"/>
      <c r="J2558" s="97"/>
    </row>
    <row r="2559" spans="1:10" s="79" customFormat="1" ht="12.75" hidden="1" customHeight="1" x14ac:dyDescent="0.2">
      <c r="A2559" s="63"/>
      <c r="B2559" s="38">
        <v>50106</v>
      </c>
      <c r="C2559" s="70"/>
      <c r="D2559" s="39" t="s">
        <v>308</v>
      </c>
      <c r="E2559" s="152">
        <v>0</v>
      </c>
      <c r="F2559" s="133"/>
      <c r="G2559" s="97"/>
      <c r="H2559" s="97"/>
      <c r="I2559" s="97"/>
      <c r="J2559" s="97"/>
    </row>
    <row r="2560" spans="1:10" s="79" customFormat="1" ht="12.75" hidden="1" customHeight="1" x14ac:dyDescent="0.2">
      <c r="A2560" s="63"/>
      <c r="B2560" s="38">
        <v>50107</v>
      </c>
      <c r="C2560" s="70"/>
      <c r="D2560" s="39" t="s">
        <v>309</v>
      </c>
      <c r="E2560" s="152">
        <v>0</v>
      </c>
      <c r="F2560" s="133"/>
      <c r="G2560" s="97"/>
      <c r="H2560" s="97"/>
      <c r="I2560" s="97"/>
      <c r="J2560" s="97"/>
    </row>
    <row r="2561" spans="1:10" s="79" customFormat="1" ht="12.75" hidden="1" customHeight="1" x14ac:dyDescent="0.2">
      <c r="A2561" s="63"/>
      <c r="B2561" s="38">
        <v>50199</v>
      </c>
      <c r="C2561" s="70"/>
      <c r="D2561" s="39" t="s">
        <v>310</v>
      </c>
      <c r="E2561" s="152">
        <v>0</v>
      </c>
      <c r="F2561" s="133"/>
      <c r="G2561" s="97"/>
      <c r="H2561" s="97"/>
      <c r="I2561" s="97"/>
      <c r="J2561" s="97"/>
    </row>
    <row r="2562" spans="1:10" ht="12.75" hidden="1" customHeight="1" x14ac:dyDescent="0.2">
      <c r="A2562" s="63"/>
      <c r="B2562" s="38">
        <v>50101</v>
      </c>
      <c r="C2562" s="70"/>
      <c r="D2562" s="66" t="s">
        <v>180</v>
      </c>
      <c r="E2562" s="152">
        <v>0</v>
      </c>
      <c r="H2562" s="75"/>
      <c r="I2562" s="75"/>
      <c r="J2562" s="75"/>
    </row>
    <row r="2563" spans="1:10" ht="12.75" hidden="1" customHeight="1" x14ac:dyDescent="0.2">
      <c r="A2563" s="63"/>
      <c r="B2563" s="38">
        <v>50102</v>
      </c>
      <c r="C2563" s="70"/>
      <c r="D2563" s="66" t="s">
        <v>181</v>
      </c>
      <c r="E2563" s="152">
        <v>0</v>
      </c>
      <c r="H2563" s="75"/>
      <c r="I2563" s="75"/>
      <c r="J2563" s="75"/>
    </row>
    <row r="2564" spans="1:10" ht="12.75" hidden="1" customHeight="1" x14ac:dyDescent="0.2">
      <c r="A2564" s="63"/>
      <c r="B2564" s="38">
        <v>50103</v>
      </c>
      <c r="C2564" s="70"/>
      <c r="D2564" s="66" t="s">
        <v>182</v>
      </c>
      <c r="E2564" s="152">
        <v>0</v>
      </c>
      <c r="H2564" s="75"/>
      <c r="I2564" s="75"/>
      <c r="J2564" s="75"/>
    </row>
    <row r="2565" spans="1:10" ht="12.75" hidden="1" customHeight="1" x14ac:dyDescent="0.2">
      <c r="A2565" s="63"/>
      <c r="B2565" s="38">
        <v>50104</v>
      </c>
      <c r="C2565" s="70"/>
      <c r="D2565" s="66" t="s">
        <v>183</v>
      </c>
      <c r="E2565" s="152">
        <v>0</v>
      </c>
      <c r="H2565" s="75"/>
      <c r="I2565" s="75"/>
      <c r="J2565" s="75"/>
    </row>
    <row r="2566" spans="1:10" ht="12.75" hidden="1" customHeight="1" x14ac:dyDescent="0.2">
      <c r="A2566" s="63"/>
      <c r="B2566" s="38">
        <v>50105</v>
      </c>
      <c r="C2566" s="70"/>
      <c r="D2566" s="66" t="s">
        <v>307</v>
      </c>
      <c r="E2566" s="152">
        <v>0</v>
      </c>
      <c r="H2566" s="75"/>
      <c r="I2566" s="75"/>
      <c r="J2566" s="75"/>
    </row>
    <row r="2567" spans="1:10" ht="12.75" hidden="1" customHeight="1" x14ac:dyDescent="0.2">
      <c r="A2567" s="63"/>
      <c r="B2567" s="38">
        <v>50106</v>
      </c>
      <c r="C2567" s="70"/>
      <c r="D2567" s="66" t="s">
        <v>308</v>
      </c>
      <c r="E2567" s="152">
        <v>0</v>
      </c>
      <c r="H2567" s="75"/>
      <c r="I2567" s="75"/>
      <c r="J2567" s="75"/>
    </row>
    <row r="2568" spans="1:10" ht="12.75" hidden="1" customHeight="1" x14ac:dyDescent="0.2">
      <c r="A2568" s="63"/>
      <c r="B2568" s="38">
        <v>50107</v>
      </c>
      <c r="C2568" s="70"/>
      <c r="D2568" s="66" t="s">
        <v>309</v>
      </c>
      <c r="E2568" s="152">
        <v>0</v>
      </c>
      <c r="H2568" s="75"/>
      <c r="I2568" s="75"/>
      <c r="J2568" s="75"/>
    </row>
    <row r="2569" spans="1:10" ht="12.75" hidden="1" customHeight="1" x14ac:dyDescent="0.2">
      <c r="A2569" s="63"/>
      <c r="B2569" s="38">
        <v>50199</v>
      </c>
      <c r="C2569" s="70"/>
      <c r="D2569" s="66" t="s">
        <v>310</v>
      </c>
      <c r="E2569" s="152">
        <v>0</v>
      </c>
      <c r="H2569" s="75"/>
      <c r="I2569" s="75"/>
      <c r="J2569" s="75"/>
    </row>
    <row r="2570" spans="1:10" ht="10.5" hidden="1" customHeight="1" x14ac:dyDescent="0.2">
      <c r="A2570" s="63"/>
      <c r="B2570" s="38">
        <v>50102</v>
      </c>
      <c r="C2570" s="70"/>
      <c r="D2570" s="66" t="s">
        <v>181</v>
      </c>
      <c r="E2570" s="152">
        <v>0</v>
      </c>
      <c r="H2570" s="75"/>
      <c r="I2570" s="75"/>
      <c r="J2570" s="75"/>
    </row>
    <row r="2571" spans="1:10" ht="12.75" customHeight="1" x14ac:dyDescent="0.2">
      <c r="A2571" s="63"/>
      <c r="B2571" s="38" t="s">
        <v>106</v>
      </c>
      <c r="C2571" s="70"/>
      <c r="D2571" s="66"/>
      <c r="E2571" s="177"/>
      <c r="H2571" s="75"/>
      <c r="I2571" s="75"/>
      <c r="J2571" s="75"/>
    </row>
    <row r="2572" spans="1:10" ht="12.75" customHeight="1" x14ac:dyDescent="0.2">
      <c r="A2572" s="541" t="s">
        <v>261</v>
      </c>
      <c r="B2572" s="543"/>
      <c r="C2572" s="68"/>
      <c r="D2572" s="61" t="s">
        <v>302</v>
      </c>
      <c r="E2572" s="178">
        <f>SUM(E2573:E2694)</f>
        <v>3531000000</v>
      </c>
      <c r="H2572" s="75"/>
      <c r="I2572" s="75"/>
      <c r="J2572" s="75"/>
    </row>
    <row r="2573" spans="1:10" ht="12.75" hidden="1" customHeight="1" x14ac:dyDescent="0.2">
      <c r="A2573" s="63">
        <v>11</v>
      </c>
      <c r="B2573" s="38">
        <v>50201</v>
      </c>
      <c r="C2573" s="70"/>
      <c r="D2573" s="66" t="s">
        <v>303</v>
      </c>
      <c r="E2573" s="152"/>
      <c r="H2573" s="75"/>
      <c r="I2573" s="75"/>
      <c r="J2573" s="75"/>
    </row>
    <row r="2574" spans="1:10" ht="12.75" hidden="1" customHeight="1" x14ac:dyDescent="0.2">
      <c r="A2574" s="63">
        <v>17</v>
      </c>
      <c r="B2574" s="38">
        <v>50201</v>
      </c>
      <c r="C2574" s="70"/>
      <c r="D2574" s="66" t="s">
        <v>303</v>
      </c>
      <c r="E2574" s="152"/>
      <c r="H2574" s="75"/>
      <c r="I2574" s="75"/>
      <c r="J2574" s="75"/>
    </row>
    <row r="2575" spans="1:10" ht="12.75" hidden="1" customHeight="1" x14ac:dyDescent="0.2">
      <c r="A2575" s="63">
        <v>17</v>
      </c>
      <c r="B2575" s="38">
        <v>50202</v>
      </c>
      <c r="C2575" s="70"/>
      <c r="D2575" s="66" t="s">
        <v>304</v>
      </c>
      <c r="E2575" s="152"/>
      <c r="H2575" s="75"/>
      <c r="I2575" s="75"/>
      <c r="J2575" s="75"/>
    </row>
    <row r="2576" spans="1:10" ht="12.75" hidden="1" customHeight="1" x14ac:dyDescent="0.2">
      <c r="A2576" s="63">
        <v>17</v>
      </c>
      <c r="B2576" s="38">
        <v>50203</v>
      </c>
      <c r="C2576" s="70"/>
      <c r="D2576" s="66" t="s">
        <v>305</v>
      </c>
      <c r="E2576" s="152"/>
      <c r="H2576" s="75"/>
      <c r="I2576" s="75"/>
      <c r="J2576" s="75"/>
    </row>
    <row r="2577" spans="1:10" ht="12.75" hidden="1" customHeight="1" x14ac:dyDescent="0.2">
      <c r="A2577" s="63">
        <v>17</v>
      </c>
      <c r="B2577" s="38">
        <v>50204</v>
      </c>
      <c r="C2577" s="70"/>
      <c r="D2577" s="66" t="s">
        <v>174</v>
      </c>
      <c r="E2577" s="152"/>
      <c r="G2577" s="166"/>
      <c r="H2577" s="75"/>
      <c r="I2577" s="75"/>
      <c r="J2577" s="75"/>
    </row>
    <row r="2578" spans="1:10" ht="12.75" hidden="1" customHeight="1" x14ac:dyDescent="0.2">
      <c r="A2578" s="63">
        <v>17</v>
      </c>
      <c r="B2578" s="38">
        <v>50205</v>
      </c>
      <c r="C2578" s="70"/>
      <c r="D2578" s="66" t="s">
        <v>175</v>
      </c>
      <c r="E2578" s="152"/>
      <c r="H2578" s="75"/>
      <c r="I2578" s="75"/>
      <c r="J2578" s="75"/>
    </row>
    <row r="2579" spans="1:10" ht="12.75" hidden="1" customHeight="1" x14ac:dyDescent="0.2">
      <c r="A2579" s="63">
        <v>17</v>
      </c>
      <c r="B2579" s="38">
        <v>50206</v>
      </c>
      <c r="C2579" s="70"/>
      <c r="D2579" s="66" t="s">
        <v>176</v>
      </c>
      <c r="E2579" s="152"/>
    </row>
    <row r="2580" spans="1:10" ht="12.75" hidden="1" customHeight="1" x14ac:dyDescent="0.2">
      <c r="A2580" s="63">
        <v>17</v>
      </c>
      <c r="B2580" s="38">
        <v>50207</v>
      </c>
      <c r="C2580" s="70"/>
      <c r="D2580" s="66" t="s">
        <v>177</v>
      </c>
      <c r="E2580" s="152"/>
    </row>
    <row r="2581" spans="1:10" ht="12.75" hidden="1" customHeight="1" x14ac:dyDescent="0.2">
      <c r="A2581" s="63">
        <v>17</v>
      </c>
      <c r="B2581" s="38">
        <v>50299</v>
      </c>
      <c r="C2581" s="70"/>
      <c r="D2581" s="66" t="s">
        <v>178</v>
      </c>
      <c r="E2581" s="152"/>
    </row>
    <row r="2582" spans="1:10" ht="12.75" hidden="1" customHeight="1" x14ac:dyDescent="0.2">
      <c r="A2582" s="63">
        <v>18</v>
      </c>
      <c r="B2582" s="38">
        <v>50201</v>
      </c>
      <c r="C2582" s="70"/>
      <c r="D2582" s="66" t="s">
        <v>303</v>
      </c>
      <c r="E2582" s="152"/>
    </row>
    <row r="2583" spans="1:10" ht="12.75" hidden="1" customHeight="1" x14ac:dyDescent="0.2">
      <c r="A2583" s="63">
        <v>18</v>
      </c>
      <c r="B2583" s="38">
        <v>50202</v>
      </c>
      <c r="C2583" s="70"/>
      <c r="D2583" s="66" t="s">
        <v>304</v>
      </c>
      <c r="E2583" s="152"/>
    </row>
    <row r="2584" spans="1:10" ht="12.75" hidden="1" customHeight="1" x14ac:dyDescent="0.2">
      <c r="A2584" s="63">
        <v>18</v>
      </c>
      <c r="B2584" s="38">
        <v>50203</v>
      </c>
      <c r="C2584" s="70"/>
      <c r="D2584" s="66" t="s">
        <v>305</v>
      </c>
      <c r="E2584" s="152"/>
    </row>
    <row r="2585" spans="1:10" ht="12.75" hidden="1" customHeight="1" x14ac:dyDescent="0.2">
      <c r="A2585" s="63">
        <v>18</v>
      </c>
      <c r="B2585" s="38">
        <v>50204</v>
      </c>
      <c r="C2585" s="70"/>
      <c r="D2585" s="66" t="s">
        <v>174</v>
      </c>
      <c r="E2585" s="152"/>
    </row>
    <row r="2586" spans="1:10" ht="12.75" hidden="1" customHeight="1" x14ac:dyDescent="0.2">
      <c r="A2586" s="63">
        <v>18</v>
      </c>
      <c r="B2586" s="38">
        <v>50205</v>
      </c>
      <c r="C2586" s="70"/>
      <c r="D2586" s="66" t="s">
        <v>175</v>
      </c>
      <c r="E2586" s="152"/>
    </row>
    <row r="2587" spans="1:10" ht="12.75" hidden="1" customHeight="1" x14ac:dyDescent="0.2">
      <c r="A2587" s="63">
        <v>18</v>
      </c>
      <c r="B2587" s="38">
        <v>50206</v>
      </c>
      <c r="C2587" s="70"/>
      <c r="D2587" s="66" t="s">
        <v>176</v>
      </c>
      <c r="E2587" s="152"/>
    </row>
    <row r="2588" spans="1:10" ht="12.75" hidden="1" customHeight="1" x14ac:dyDescent="0.2">
      <c r="A2588" s="63">
        <v>18</v>
      </c>
      <c r="B2588" s="38">
        <v>50207</v>
      </c>
      <c r="C2588" s="70"/>
      <c r="D2588" s="66" t="s">
        <v>177</v>
      </c>
      <c r="E2588" s="152"/>
    </row>
    <row r="2589" spans="1:10" ht="12.75" hidden="1" customHeight="1" x14ac:dyDescent="0.2">
      <c r="A2589" s="63">
        <v>18</v>
      </c>
      <c r="B2589" s="38">
        <v>50299</v>
      </c>
      <c r="C2589" s="70"/>
      <c r="D2589" s="66" t="s">
        <v>178</v>
      </c>
      <c r="E2589" s="152"/>
    </row>
    <row r="2590" spans="1:10" ht="12.75" hidden="1" customHeight="1" x14ac:dyDescent="0.2">
      <c r="A2590" s="63">
        <v>19</v>
      </c>
      <c r="B2590" s="38">
        <v>50201</v>
      </c>
      <c r="C2590" s="70"/>
      <c r="D2590" s="39" t="s">
        <v>303</v>
      </c>
      <c r="E2590" s="152">
        <f>'Gastos 630'!F341</f>
        <v>0</v>
      </c>
      <c r="H2590" s="75"/>
    </row>
    <row r="2591" spans="1:10" ht="12.75" hidden="1" customHeight="1" x14ac:dyDescent="0.2">
      <c r="A2591" s="63">
        <v>19</v>
      </c>
      <c r="B2591" s="38">
        <v>50202</v>
      </c>
      <c r="C2591" s="70"/>
      <c r="D2591" s="39" t="s">
        <v>304</v>
      </c>
      <c r="E2591" s="152"/>
    </row>
    <row r="2592" spans="1:10" ht="12.75" hidden="1" customHeight="1" x14ac:dyDescent="0.2">
      <c r="A2592" s="63">
        <v>19</v>
      </c>
      <c r="B2592" s="38">
        <v>50203</v>
      </c>
      <c r="C2592" s="70"/>
      <c r="D2592" s="39" t="s">
        <v>305</v>
      </c>
      <c r="E2592" s="152"/>
    </row>
    <row r="2593" spans="1:11" s="130" customFormat="1" ht="12.75" hidden="1" customHeight="1" x14ac:dyDescent="0.2">
      <c r="A2593" s="63">
        <v>19</v>
      </c>
      <c r="B2593" s="38">
        <v>50204</v>
      </c>
      <c r="C2593" s="70"/>
      <c r="D2593" s="39" t="s">
        <v>174</v>
      </c>
      <c r="E2593" s="152"/>
      <c r="G2593" s="75"/>
      <c r="H2593" s="21"/>
      <c r="I2593" s="21"/>
      <c r="J2593" s="21"/>
      <c r="K2593" s="21"/>
    </row>
    <row r="2594" spans="1:11" s="130" customFormat="1" ht="12.75" hidden="1" customHeight="1" x14ac:dyDescent="0.2">
      <c r="A2594" s="63">
        <v>19</v>
      </c>
      <c r="B2594" s="38">
        <v>50205</v>
      </c>
      <c r="C2594" s="70"/>
      <c r="D2594" s="39" t="s">
        <v>175</v>
      </c>
      <c r="E2594" s="152"/>
      <c r="G2594" s="75"/>
      <c r="H2594" s="21"/>
      <c r="I2594" s="21"/>
      <c r="J2594" s="21"/>
      <c r="K2594" s="21"/>
    </row>
    <row r="2595" spans="1:11" s="130" customFormat="1" ht="12.75" hidden="1" customHeight="1" x14ac:dyDescent="0.2">
      <c r="A2595" s="63">
        <v>19</v>
      </c>
      <c r="B2595" s="38">
        <v>50206</v>
      </c>
      <c r="C2595" s="70"/>
      <c r="D2595" s="39" t="s">
        <v>176</v>
      </c>
      <c r="E2595" s="152"/>
      <c r="G2595" s="75"/>
      <c r="H2595" s="21"/>
      <c r="I2595" s="21"/>
      <c r="J2595" s="21"/>
      <c r="K2595" s="21"/>
    </row>
    <row r="2596" spans="1:11" s="130" customFormat="1" ht="12.75" hidden="1" customHeight="1" x14ac:dyDescent="0.2">
      <c r="A2596" s="63">
        <v>19</v>
      </c>
      <c r="B2596" s="38">
        <v>50207</v>
      </c>
      <c r="C2596" s="70"/>
      <c r="D2596" s="39" t="s">
        <v>177</v>
      </c>
      <c r="E2596" s="152"/>
      <c r="G2596" s="75"/>
      <c r="H2596" s="21"/>
      <c r="I2596" s="21"/>
      <c r="J2596" s="21"/>
      <c r="K2596" s="21"/>
    </row>
    <row r="2597" spans="1:11" s="130" customFormat="1" ht="12.75" hidden="1" customHeight="1" x14ac:dyDescent="0.2">
      <c r="A2597" s="63">
        <v>20</v>
      </c>
      <c r="B2597" s="38">
        <v>50201</v>
      </c>
      <c r="C2597" s="70"/>
      <c r="D2597" s="39" t="s">
        <v>303</v>
      </c>
      <c r="E2597" s="152"/>
      <c r="G2597" s="75"/>
      <c r="H2597" s="21"/>
      <c r="I2597" s="21"/>
      <c r="J2597" s="21"/>
      <c r="K2597" s="21"/>
    </row>
    <row r="2598" spans="1:11" s="130" customFormat="1" ht="12.75" hidden="1" customHeight="1" x14ac:dyDescent="0.2">
      <c r="A2598" s="63">
        <v>20</v>
      </c>
      <c r="B2598" s="38">
        <v>50202</v>
      </c>
      <c r="C2598" s="70"/>
      <c r="D2598" s="39" t="s">
        <v>304</v>
      </c>
      <c r="E2598" s="152"/>
      <c r="G2598" s="75"/>
      <c r="H2598" s="21"/>
      <c r="I2598" s="21"/>
      <c r="J2598" s="21"/>
      <c r="K2598" s="21"/>
    </row>
    <row r="2599" spans="1:11" s="130" customFormat="1" ht="12.75" hidden="1" customHeight="1" x14ac:dyDescent="0.2">
      <c r="A2599" s="63">
        <v>20</v>
      </c>
      <c r="B2599" s="38">
        <v>50203</v>
      </c>
      <c r="C2599" s="70"/>
      <c r="D2599" s="39" t="s">
        <v>305</v>
      </c>
      <c r="E2599" s="152"/>
      <c r="G2599" s="75"/>
      <c r="H2599" s="21"/>
      <c r="I2599" s="21"/>
      <c r="J2599" s="21"/>
      <c r="K2599" s="21"/>
    </row>
    <row r="2600" spans="1:11" s="130" customFormat="1" ht="12.75" hidden="1" customHeight="1" x14ac:dyDescent="0.2">
      <c r="A2600" s="63">
        <v>20</v>
      </c>
      <c r="B2600" s="38">
        <v>50204</v>
      </c>
      <c r="C2600" s="70"/>
      <c r="D2600" s="39" t="s">
        <v>174</v>
      </c>
      <c r="E2600" s="152"/>
      <c r="G2600" s="75"/>
      <c r="H2600" s="21"/>
      <c r="I2600" s="21"/>
      <c r="J2600" s="21"/>
      <c r="K2600" s="21"/>
    </row>
    <row r="2601" spans="1:11" s="130" customFormat="1" ht="12.75" hidden="1" customHeight="1" x14ac:dyDescent="0.2">
      <c r="A2601" s="63">
        <v>20</v>
      </c>
      <c r="B2601" s="38">
        <v>50205</v>
      </c>
      <c r="C2601" s="70"/>
      <c r="D2601" s="39" t="s">
        <v>175</v>
      </c>
      <c r="E2601" s="152"/>
      <c r="G2601" s="75"/>
      <c r="H2601" s="21"/>
      <c r="I2601" s="21"/>
      <c r="J2601" s="21"/>
      <c r="K2601" s="21"/>
    </row>
    <row r="2602" spans="1:11" s="130" customFormat="1" ht="12.75" hidden="1" customHeight="1" x14ac:dyDescent="0.2">
      <c r="A2602" s="63">
        <v>20</v>
      </c>
      <c r="B2602" s="38">
        <v>50206</v>
      </c>
      <c r="C2602" s="70"/>
      <c r="D2602" s="39" t="s">
        <v>176</v>
      </c>
      <c r="E2602" s="152"/>
      <c r="G2602" s="75"/>
      <c r="H2602" s="21"/>
      <c r="I2602" s="21"/>
      <c r="J2602" s="21"/>
      <c r="K2602" s="21"/>
    </row>
    <row r="2603" spans="1:11" s="130" customFormat="1" ht="12.75" hidden="1" customHeight="1" x14ac:dyDescent="0.2">
      <c r="A2603" s="63">
        <v>20</v>
      </c>
      <c r="B2603" s="38">
        <v>50207</v>
      </c>
      <c r="C2603" s="70"/>
      <c r="D2603" s="39" t="s">
        <v>177</v>
      </c>
      <c r="E2603" s="152"/>
      <c r="G2603" s="75"/>
      <c r="H2603" s="21"/>
      <c r="I2603" s="21"/>
      <c r="J2603" s="21"/>
      <c r="K2603" s="21"/>
    </row>
    <row r="2604" spans="1:11" s="130" customFormat="1" ht="12.75" hidden="1" customHeight="1" x14ac:dyDescent="0.2">
      <c r="A2604" s="63">
        <v>20</v>
      </c>
      <c r="B2604" s="38">
        <v>50299</v>
      </c>
      <c r="C2604" s="70"/>
      <c r="D2604" s="39" t="s">
        <v>178</v>
      </c>
      <c r="E2604" s="152"/>
      <c r="G2604" s="75"/>
      <c r="H2604" s="21"/>
      <c r="I2604" s="21"/>
      <c r="J2604" s="21"/>
      <c r="K2604" s="21"/>
    </row>
    <row r="2605" spans="1:11" s="130" customFormat="1" ht="12.75" hidden="1" customHeight="1" x14ac:dyDescent="0.2">
      <c r="A2605" s="63">
        <v>21</v>
      </c>
      <c r="B2605" s="38">
        <v>50201</v>
      </c>
      <c r="C2605" s="70"/>
      <c r="D2605" s="39" t="s">
        <v>303</v>
      </c>
      <c r="E2605" s="152"/>
      <c r="G2605" s="75"/>
      <c r="H2605" s="21"/>
      <c r="I2605" s="21"/>
      <c r="J2605" s="21"/>
      <c r="K2605" s="21"/>
    </row>
    <row r="2606" spans="1:11" s="130" customFormat="1" ht="12.75" hidden="1" customHeight="1" x14ac:dyDescent="0.2">
      <c r="A2606" s="63">
        <v>21</v>
      </c>
      <c r="B2606" s="38">
        <v>50202</v>
      </c>
      <c r="C2606" s="70"/>
      <c r="D2606" s="39" t="s">
        <v>304</v>
      </c>
      <c r="E2606" s="152"/>
      <c r="G2606" s="75"/>
      <c r="H2606" s="21"/>
      <c r="I2606" s="21"/>
      <c r="J2606" s="21"/>
      <c r="K2606" s="21"/>
    </row>
    <row r="2607" spans="1:11" s="130" customFormat="1" ht="12.75" hidden="1" customHeight="1" x14ac:dyDescent="0.2">
      <c r="A2607" s="63">
        <v>21</v>
      </c>
      <c r="B2607" s="38">
        <v>50203</v>
      </c>
      <c r="C2607" s="70"/>
      <c r="D2607" s="39" t="s">
        <v>305</v>
      </c>
      <c r="E2607" s="152"/>
      <c r="G2607" s="75"/>
      <c r="H2607" s="21"/>
      <c r="I2607" s="21"/>
      <c r="J2607" s="21"/>
      <c r="K2607" s="21"/>
    </row>
    <row r="2608" spans="1:11" s="130" customFormat="1" ht="12.75" hidden="1" customHeight="1" x14ac:dyDescent="0.2">
      <c r="A2608" s="63">
        <v>21</v>
      </c>
      <c r="B2608" s="38">
        <v>50204</v>
      </c>
      <c r="C2608" s="70"/>
      <c r="D2608" s="39" t="s">
        <v>174</v>
      </c>
      <c r="E2608" s="152"/>
      <c r="G2608" s="75"/>
      <c r="H2608" s="21"/>
      <c r="I2608" s="21"/>
      <c r="J2608" s="21"/>
      <c r="K2608" s="21"/>
    </row>
    <row r="2609" spans="1:11" s="130" customFormat="1" ht="12.75" hidden="1" customHeight="1" x14ac:dyDescent="0.2">
      <c r="A2609" s="63">
        <v>21</v>
      </c>
      <c r="B2609" s="38">
        <v>50205</v>
      </c>
      <c r="C2609" s="70"/>
      <c r="D2609" s="39" t="s">
        <v>175</v>
      </c>
      <c r="E2609" s="152"/>
      <c r="G2609" s="75"/>
      <c r="H2609" s="21"/>
      <c r="I2609" s="21"/>
      <c r="J2609" s="21"/>
      <c r="K2609" s="21"/>
    </row>
    <row r="2610" spans="1:11" s="130" customFormat="1" ht="12.75" hidden="1" customHeight="1" x14ac:dyDescent="0.2">
      <c r="A2610" s="63">
        <v>21</v>
      </c>
      <c r="B2610" s="38">
        <v>50206</v>
      </c>
      <c r="C2610" s="70"/>
      <c r="D2610" s="39" t="s">
        <v>176</v>
      </c>
      <c r="E2610" s="152"/>
      <c r="G2610" s="75"/>
      <c r="H2610" s="21"/>
      <c r="I2610" s="21"/>
      <c r="J2610" s="21"/>
      <c r="K2610" s="21"/>
    </row>
    <row r="2611" spans="1:11" s="130" customFormat="1" ht="12.75" hidden="1" customHeight="1" x14ac:dyDescent="0.2">
      <c r="A2611" s="63">
        <v>21</v>
      </c>
      <c r="B2611" s="38">
        <v>50207</v>
      </c>
      <c r="C2611" s="70"/>
      <c r="D2611" s="39" t="s">
        <v>177</v>
      </c>
      <c r="E2611" s="152"/>
      <c r="G2611" s="75"/>
      <c r="H2611" s="21"/>
      <c r="I2611" s="21"/>
      <c r="J2611" s="21"/>
      <c r="K2611" s="21"/>
    </row>
    <row r="2612" spans="1:11" s="130" customFormat="1" ht="12.75" hidden="1" customHeight="1" x14ac:dyDescent="0.2">
      <c r="A2612" s="63">
        <v>21</v>
      </c>
      <c r="B2612" s="38">
        <v>50299</v>
      </c>
      <c r="C2612" s="70"/>
      <c r="D2612" s="39" t="s">
        <v>178</v>
      </c>
      <c r="E2612" s="152"/>
      <c r="G2612" s="75"/>
      <c r="H2612" s="21"/>
      <c r="I2612" s="21"/>
      <c r="J2612" s="21"/>
      <c r="K2612" s="21"/>
    </row>
    <row r="2613" spans="1:11" s="130" customFormat="1" ht="12.75" hidden="1" customHeight="1" x14ac:dyDescent="0.2">
      <c r="A2613" s="63">
        <v>22</v>
      </c>
      <c r="B2613" s="38">
        <v>50201</v>
      </c>
      <c r="C2613" s="70"/>
      <c r="D2613" s="39" t="s">
        <v>303</v>
      </c>
      <c r="E2613" s="152"/>
      <c r="G2613" s="75"/>
      <c r="H2613" s="21"/>
      <c r="I2613" s="21"/>
      <c r="J2613" s="21"/>
      <c r="K2613" s="21"/>
    </row>
    <row r="2614" spans="1:11" s="130" customFormat="1" ht="12.75" hidden="1" customHeight="1" x14ac:dyDescent="0.2">
      <c r="A2614" s="63">
        <v>22</v>
      </c>
      <c r="B2614" s="38">
        <v>50202</v>
      </c>
      <c r="C2614" s="70"/>
      <c r="D2614" s="39" t="s">
        <v>304</v>
      </c>
      <c r="E2614" s="152"/>
      <c r="G2614" s="75"/>
      <c r="H2614" s="21"/>
      <c r="I2614" s="21"/>
      <c r="J2614" s="21"/>
      <c r="K2614" s="21"/>
    </row>
    <row r="2615" spans="1:11" s="130" customFormat="1" ht="12.75" hidden="1" customHeight="1" x14ac:dyDescent="0.2">
      <c r="A2615" s="63">
        <v>22</v>
      </c>
      <c r="B2615" s="38">
        <v>50203</v>
      </c>
      <c r="C2615" s="70"/>
      <c r="D2615" s="39" t="s">
        <v>305</v>
      </c>
      <c r="E2615" s="152"/>
      <c r="G2615" s="75"/>
      <c r="H2615" s="21"/>
      <c r="I2615" s="21"/>
      <c r="J2615" s="21"/>
      <c r="K2615" s="21"/>
    </row>
    <row r="2616" spans="1:11" s="130" customFormat="1" ht="12.75" hidden="1" customHeight="1" x14ac:dyDescent="0.2">
      <c r="A2616" s="63">
        <v>22</v>
      </c>
      <c r="B2616" s="38">
        <v>50204</v>
      </c>
      <c r="C2616" s="70"/>
      <c r="D2616" s="39" t="s">
        <v>174</v>
      </c>
      <c r="E2616" s="152"/>
      <c r="G2616" s="75"/>
      <c r="H2616" s="21"/>
      <c r="I2616" s="21"/>
      <c r="J2616" s="21"/>
      <c r="K2616" s="21"/>
    </row>
    <row r="2617" spans="1:11" s="130" customFormat="1" ht="12.75" hidden="1" customHeight="1" x14ac:dyDescent="0.2">
      <c r="A2617" s="63">
        <v>22</v>
      </c>
      <c r="B2617" s="38">
        <v>50205</v>
      </c>
      <c r="C2617" s="70"/>
      <c r="D2617" s="39" t="s">
        <v>175</v>
      </c>
      <c r="E2617" s="152"/>
      <c r="G2617" s="75"/>
      <c r="H2617" s="21"/>
      <c r="I2617" s="21"/>
      <c r="J2617" s="21"/>
      <c r="K2617" s="21"/>
    </row>
    <row r="2618" spans="1:11" s="130" customFormat="1" ht="12.75" hidden="1" customHeight="1" x14ac:dyDescent="0.2">
      <c r="A2618" s="63">
        <v>22</v>
      </c>
      <c r="B2618" s="38">
        <v>50206</v>
      </c>
      <c r="C2618" s="70"/>
      <c r="D2618" s="39" t="s">
        <v>176</v>
      </c>
      <c r="E2618" s="152"/>
      <c r="G2618" s="75"/>
      <c r="H2618" s="21"/>
      <c r="I2618" s="21"/>
      <c r="J2618" s="21"/>
      <c r="K2618" s="21"/>
    </row>
    <row r="2619" spans="1:11" s="130" customFormat="1" ht="12.75" hidden="1" customHeight="1" x14ac:dyDescent="0.2">
      <c r="A2619" s="63">
        <v>22</v>
      </c>
      <c r="B2619" s="38">
        <v>50207</v>
      </c>
      <c r="C2619" s="70"/>
      <c r="D2619" s="39" t="s">
        <v>177</v>
      </c>
      <c r="E2619" s="152"/>
      <c r="G2619" s="75"/>
      <c r="H2619" s="21"/>
      <c r="I2619" s="21"/>
      <c r="J2619" s="21"/>
      <c r="K2619" s="21"/>
    </row>
    <row r="2620" spans="1:11" s="130" customFormat="1" ht="12.75" hidden="1" customHeight="1" x14ac:dyDescent="0.2">
      <c r="A2620" s="63">
        <v>22</v>
      </c>
      <c r="B2620" s="38">
        <v>50299</v>
      </c>
      <c r="C2620" s="70"/>
      <c r="D2620" s="39" t="s">
        <v>178</v>
      </c>
      <c r="E2620" s="152"/>
      <c r="G2620" s="75"/>
      <c r="H2620" s="21"/>
      <c r="I2620" s="21"/>
      <c r="J2620" s="21"/>
      <c r="K2620" s="21"/>
    </row>
    <row r="2621" spans="1:11" s="130" customFormat="1" ht="12.75" hidden="1" customHeight="1" x14ac:dyDescent="0.2">
      <c r="A2621" s="63">
        <v>23</v>
      </c>
      <c r="B2621" s="38">
        <v>50201</v>
      </c>
      <c r="C2621" s="70"/>
      <c r="D2621" s="39" t="s">
        <v>303</v>
      </c>
      <c r="E2621" s="152"/>
      <c r="G2621" s="75"/>
      <c r="H2621" s="21"/>
      <c r="I2621" s="21"/>
      <c r="J2621" s="21"/>
      <c r="K2621" s="21"/>
    </row>
    <row r="2622" spans="1:11" s="130" customFormat="1" ht="12.75" hidden="1" customHeight="1" x14ac:dyDescent="0.2">
      <c r="A2622" s="63">
        <v>23</v>
      </c>
      <c r="B2622" s="38">
        <v>50202</v>
      </c>
      <c r="C2622" s="70"/>
      <c r="D2622" s="39" t="s">
        <v>304</v>
      </c>
      <c r="E2622" s="152"/>
      <c r="G2622" s="75"/>
      <c r="H2622" s="21"/>
      <c r="I2622" s="21"/>
      <c r="J2622" s="21"/>
      <c r="K2622" s="21"/>
    </row>
    <row r="2623" spans="1:11" s="130" customFormat="1" ht="12.75" hidden="1" customHeight="1" x14ac:dyDescent="0.2">
      <c r="A2623" s="63">
        <v>23</v>
      </c>
      <c r="B2623" s="38">
        <v>50203</v>
      </c>
      <c r="C2623" s="70"/>
      <c r="D2623" s="39" t="s">
        <v>305</v>
      </c>
      <c r="E2623" s="152"/>
      <c r="G2623" s="75"/>
      <c r="H2623" s="21"/>
      <c r="I2623" s="21"/>
      <c r="J2623" s="21"/>
      <c r="K2623" s="21"/>
    </row>
    <row r="2624" spans="1:11" s="130" customFormat="1" ht="12.75" hidden="1" customHeight="1" x14ac:dyDescent="0.2">
      <c r="A2624" s="63">
        <v>23</v>
      </c>
      <c r="B2624" s="38">
        <v>50204</v>
      </c>
      <c r="C2624" s="70"/>
      <c r="D2624" s="39" t="s">
        <v>174</v>
      </c>
      <c r="E2624" s="152"/>
      <c r="G2624" s="75"/>
      <c r="H2624" s="21"/>
      <c r="I2624" s="21"/>
      <c r="J2624" s="21"/>
      <c r="K2624" s="21"/>
    </row>
    <row r="2625" spans="1:11" s="130" customFormat="1" ht="12.75" hidden="1" customHeight="1" x14ac:dyDescent="0.2">
      <c r="A2625" s="63">
        <v>23</v>
      </c>
      <c r="B2625" s="38">
        <v>50205</v>
      </c>
      <c r="C2625" s="70"/>
      <c r="D2625" s="39" t="s">
        <v>175</v>
      </c>
      <c r="E2625" s="152"/>
      <c r="G2625" s="75"/>
      <c r="H2625" s="21"/>
      <c r="I2625" s="21"/>
      <c r="J2625" s="21"/>
      <c r="K2625" s="21"/>
    </row>
    <row r="2626" spans="1:11" s="130" customFormat="1" ht="12.75" hidden="1" customHeight="1" x14ac:dyDescent="0.2">
      <c r="A2626" s="63">
        <v>23</v>
      </c>
      <c r="B2626" s="38">
        <v>50206</v>
      </c>
      <c r="C2626" s="70"/>
      <c r="D2626" s="39" t="s">
        <v>176</v>
      </c>
      <c r="E2626" s="152"/>
      <c r="G2626" s="75"/>
      <c r="H2626" s="21"/>
      <c r="I2626" s="21"/>
      <c r="J2626" s="21"/>
      <c r="K2626" s="21"/>
    </row>
    <row r="2627" spans="1:11" s="130" customFormat="1" ht="12.75" hidden="1" customHeight="1" x14ac:dyDescent="0.2">
      <c r="A2627" s="63">
        <v>23</v>
      </c>
      <c r="B2627" s="38">
        <v>50207</v>
      </c>
      <c r="C2627" s="70"/>
      <c r="D2627" s="39" t="s">
        <v>177</v>
      </c>
      <c r="E2627" s="152"/>
      <c r="G2627" s="75"/>
      <c r="H2627" s="21"/>
      <c r="I2627" s="21"/>
      <c r="J2627" s="21"/>
      <c r="K2627" s="21"/>
    </row>
    <row r="2628" spans="1:11" s="130" customFormat="1" ht="12.75" hidden="1" customHeight="1" x14ac:dyDescent="0.2">
      <c r="A2628" s="63">
        <v>23</v>
      </c>
      <c r="B2628" s="38">
        <v>50299</v>
      </c>
      <c r="C2628" s="70"/>
      <c r="D2628" s="39" t="s">
        <v>178</v>
      </c>
      <c r="E2628" s="152"/>
      <c r="G2628" s="75"/>
      <c r="H2628" s="21"/>
      <c r="I2628" s="21"/>
      <c r="J2628" s="21"/>
      <c r="K2628" s="21"/>
    </row>
    <row r="2629" spans="1:11" s="130" customFormat="1" ht="12.75" hidden="1" customHeight="1" x14ac:dyDescent="0.2">
      <c r="A2629" s="63">
        <v>24</v>
      </c>
      <c r="B2629" s="38">
        <v>50201</v>
      </c>
      <c r="C2629" s="70"/>
      <c r="D2629" s="39" t="s">
        <v>303</v>
      </c>
      <c r="E2629" s="152"/>
      <c r="G2629" s="75"/>
      <c r="H2629" s="21"/>
      <c r="I2629" s="21"/>
      <c r="J2629" s="21"/>
      <c r="K2629" s="21"/>
    </row>
    <row r="2630" spans="1:11" s="130" customFormat="1" ht="12.75" hidden="1" customHeight="1" x14ac:dyDescent="0.2">
      <c r="A2630" s="63">
        <v>24</v>
      </c>
      <c r="B2630" s="38">
        <v>50202</v>
      </c>
      <c r="C2630" s="70"/>
      <c r="D2630" s="39" t="s">
        <v>304</v>
      </c>
      <c r="E2630" s="152"/>
      <c r="G2630" s="75"/>
      <c r="H2630" s="21"/>
      <c r="I2630" s="21"/>
      <c r="J2630" s="21"/>
      <c r="K2630" s="21"/>
    </row>
    <row r="2631" spans="1:11" s="130" customFormat="1" ht="12.75" hidden="1" customHeight="1" x14ac:dyDescent="0.2">
      <c r="A2631" s="63">
        <v>24</v>
      </c>
      <c r="B2631" s="38">
        <v>50203</v>
      </c>
      <c r="C2631" s="70"/>
      <c r="D2631" s="39" t="s">
        <v>305</v>
      </c>
      <c r="E2631" s="152"/>
      <c r="G2631" s="75"/>
      <c r="H2631" s="21"/>
      <c r="I2631" s="21"/>
      <c r="J2631" s="21"/>
      <c r="K2631" s="21"/>
    </row>
    <row r="2632" spans="1:11" s="130" customFormat="1" ht="12.75" hidden="1" customHeight="1" x14ac:dyDescent="0.2">
      <c r="A2632" s="63">
        <v>24</v>
      </c>
      <c r="B2632" s="38">
        <v>50204</v>
      </c>
      <c r="C2632" s="70"/>
      <c r="D2632" s="39" t="s">
        <v>174</v>
      </c>
      <c r="E2632" s="152"/>
      <c r="G2632" s="75"/>
      <c r="H2632" s="21"/>
      <c r="I2632" s="21"/>
      <c r="J2632" s="21"/>
      <c r="K2632" s="21"/>
    </row>
    <row r="2633" spans="1:11" s="130" customFormat="1" ht="12.75" hidden="1" customHeight="1" x14ac:dyDescent="0.2">
      <c r="A2633" s="63">
        <v>24</v>
      </c>
      <c r="B2633" s="38">
        <v>50205</v>
      </c>
      <c r="C2633" s="70"/>
      <c r="D2633" s="39" t="s">
        <v>175</v>
      </c>
      <c r="E2633" s="152"/>
      <c r="G2633" s="75"/>
      <c r="H2633" s="21"/>
      <c r="I2633" s="21"/>
      <c r="J2633" s="21"/>
      <c r="K2633" s="21"/>
    </row>
    <row r="2634" spans="1:11" s="130" customFormat="1" ht="12.75" hidden="1" customHeight="1" x14ac:dyDescent="0.2">
      <c r="A2634" s="63">
        <v>24</v>
      </c>
      <c r="B2634" s="38">
        <v>50206</v>
      </c>
      <c r="C2634" s="70"/>
      <c r="D2634" s="39" t="s">
        <v>176</v>
      </c>
      <c r="E2634" s="152"/>
      <c r="G2634" s="75"/>
      <c r="H2634" s="21"/>
      <c r="I2634" s="21"/>
      <c r="J2634" s="21"/>
      <c r="K2634" s="21"/>
    </row>
    <row r="2635" spans="1:11" s="130" customFormat="1" ht="12.75" hidden="1" customHeight="1" x14ac:dyDescent="0.2">
      <c r="A2635" s="63">
        <v>24</v>
      </c>
      <c r="B2635" s="38">
        <v>50207</v>
      </c>
      <c r="C2635" s="70"/>
      <c r="D2635" s="39" t="s">
        <v>177</v>
      </c>
      <c r="E2635" s="152"/>
      <c r="G2635" s="75"/>
      <c r="H2635" s="21"/>
      <c r="I2635" s="21"/>
      <c r="J2635" s="21"/>
      <c r="K2635" s="21"/>
    </row>
    <row r="2636" spans="1:11" s="130" customFormat="1" ht="12.75" hidden="1" customHeight="1" x14ac:dyDescent="0.2">
      <c r="A2636" s="63">
        <v>24</v>
      </c>
      <c r="B2636" s="38">
        <v>50299</v>
      </c>
      <c r="C2636" s="70"/>
      <c r="D2636" s="39" t="s">
        <v>178</v>
      </c>
      <c r="E2636" s="152"/>
      <c r="G2636" s="75"/>
      <c r="H2636" s="21"/>
      <c r="I2636" s="21"/>
      <c r="J2636" s="21"/>
      <c r="K2636" s="21"/>
    </row>
    <row r="2637" spans="1:11" s="130" customFormat="1" ht="12.75" hidden="1" customHeight="1" x14ac:dyDescent="0.2">
      <c r="A2637" s="63">
        <v>43</v>
      </c>
      <c r="B2637" s="38">
        <v>50201</v>
      </c>
      <c r="C2637" s="70"/>
      <c r="D2637" s="39" t="s">
        <v>303</v>
      </c>
      <c r="E2637" s="152"/>
      <c r="G2637" s="75"/>
      <c r="H2637" s="21"/>
      <c r="I2637" s="21"/>
      <c r="J2637" s="21"/>
      <c r="K2637" s="21"/>
    </row>
    <row r="2638" spans="1:11" s="130" customFormat="1" ht="12.75" hidden="1" customHeight="1" x14ac:dyDescent="0.2">
      <c r="A2638" s="63">
        <v>43</v>
      </c>
      <c r="B2638" s="38">
        <v>50202</v>
      </c>
      <c r="C2638" s="70"/>
      <c r="D2638" s="39" t="s">
        <v>304</v>
      </c>
      <c r="E2638" s="152"/>
      <c r="G2638" s="75"/>
      <c r="H2638" s="21"/>
      <c r="I2638" s="21"/>
      <c r="J2638" s="21"/>
      <c r="K2638" s="21"/>
    </row>
    <row r="2639" spans="1:11" s="130" customFormat="1" ht="12.75" hidden="1" customHeight="1" x14ac:dyDescent="0.2">
      <c r="A2639" s="63">
        <v>43</v>
      </c>
      <c r="B2639" s="38">
        <v>50203</v>
      </c>
      <c r="C2639" s="70"/>
      <c r="D2639" s="39" t="s">
        <v>305</v>
      </c>
      <c r="E2639" s="152"/>
      <c r="G2639" s="75"/>
      <c r="H2639" s="21"/>
      <c r="I2639" s="21"/>
      <c r="J2639" s="21"/>
      <c r="K2639" s="21"/>
    </row>
    <row r="2640" spans="1:11" s="130" customFormat="1" ht="12.75" hidden="1" customHeight="1" x14ac:dyDescent="0.2">
      <c r="A2640" s="63">
        <v>43</v>
      </c>
      <c r="B2640" s="38">
        <v>50204</v>
      </c>
      <c r="C2640" s="70"/>
      <c r="D2640" s="39" t="s">
        <v>174</v>
      </c>
      <c r="E2640" s="152"/>
      <c r="G2640" s="75"/>
      <c r="H2640" s="21"/>
      <c r="I2640" s="21"/>
      <c r="J2640" s="21"/>
      <c r="K2640" s="21"/>
    </row>
    <row r="2641" spans="1:11" s="130" customFormat="1" ht="12.75" hidden="1" customHeight="1" x14ac:dyDescent="0.2">
      <c r="A2641" s="63">
        <v>43</v>
      </c>
      <c r="B2641" s="38">
        <v>50205</v>
      </c>
      <c r="C2641" s="70"/>
      <c r="D2641" s="39" t="s">
        <v>175</v>
      </c>
      <c r="E2641" s="152"/>
      <c r="G2641" s="75"/>
      <c r="H2641" s="21"/>
      <c r="I2641" s="21"/>
      <c r="J2641" s="21"/>
      <c r="K2641" s="21"/>
    </row>
    <row r="2642" spans="1:11" s="130" customFormat="1" ht="12.75" hidden="1" customHeight="1" x14ac:dyDescent="0.2">
      <c r="A2642" s="63">
        <v>43</v>
      </c>
      <c r="B2642" s="38">
        <v>50206</v>
      </c>
      <c r="C2642" s="70"/>
      <c r="D2642" s="39" t="s">
        <v>176</v>
      </c>
      <c r="E2642" s="152"/>
      <c r="G2642" s="75"/>
      <c r="H2642" s="21"/>
      <c r="I2642" s="21"/>
      <c r="J2642" s="21"/>
      <c r="K2642" s="21"/>
    </row>
    <row r="2643" spans="1:11" s="130" customFormat="1" ht="12.75" hidden="1" customHeight="1" x14ac:dyDescent="0.2">
      <c r="A2643" s="63">
        <v>43</v>
      </c>
      <c r="B2643" s="38">
        <v>50207</v>
      </c>
      <c r="C2643" s="70"/>
      <c r="D2643" s="39" t="s">
        <v>177</v>
      </c>
      <c r="E2643" s="152"/>
      <c r="G2643" s="75"/>
      <c r="H2643" s="21"/>
      <c r="I2643" s="21"/>
      <c r="J2643" s="21"/>
      <c r="K2643" s="21"/>
    </row>
    <row r="2644" spans="1:11" s="130" customFormat="1" ht="12.75" hidden="1" customHeight="1" x14ac:dyDescent="0.2">
      <c r="A2644" s="63">
        <v>43</v>
      </c>
      <c r="B2644" s="38">
        <v>50299</v>
      </c>
      <c r="C2644" s="70"/>
      <c r="D2644" s="39" t="s">
        <v>178</v>
      </c>
      <c r="E2644" s="152"/>
      <c r="G2644" s="75"/>
      <c r="H2644" s="21"/>
      <c r="I2644" s="21"/>
      <c r="J2644" s="21"/>
      <c r="K2644" s="21"/>
    </row>
    <row r="2645" spans="1:11" s="130" customFormat="1" ht="12.75" hidden="1" customHeight="1" x14ac:dyDescent="0.2">
      <c r="A2645" s="63">
        <v>44</v>
      </c>
      <c r="B2645" s="38">
        <v>50201</v>
      </c>
      <c r="C2645" s="70"/>
      <c r="D2645" s="39" t="s">
        <v>303</v>
      </c>
      <c r="E2645" s="152"/>
      <c r="G2645" s="75"/>
      <c r="H2645" s="21"/>
      <c r="I2645" s="21"/>
      <c r="J2645" s="21"/>
      <c r="K2645" s="21"/>
    </row>
    <row r="2646" spans="1:11" s="130" customFormat="1" ht="12.75" hidden="1" customHeight="1" x14ac:dyDescent="0.2">
      <c r="A2646" s="63">
        <v>44</v>
      </c>
      <c r="B2646" s="38">
        <v>50202</v>
      </c>
      <c r="C2646" s="70"/>
      <c r="D2646" s="39" t="s">
        <v>304</v>
      </c>
      <c r="E2646" s="152"/>
      <c r="G2646" s="75"/>
      <c r="H2646" s="21"/>
      <c r="I2646" s="21"/>
      <c r="J2646" s="21"/>
      <c r="K2646" s="21"/>
    </row>
    <row r="2647" spans="1:11" s="130" customFormat="1" ht="12.75" hidden="1" customHeight="1" x14ac:dyDescent="0.2">
      <c r="A2647" s="63">
        <v>44</v>
      </c>
      <c r="B2647" s="38">
        <v>50203</v>
      </c>
      <c r="C2647" s="70"/>
      <c r="D2647" s="39" t="s">
        <v>305</v>
      </c>
      <c r="E2647" s="152"/>
      <c r="G2647" s="75"/>
      <c r="H2647" s="21"/>
      <c r="I2647" s="21"/>
      <c r="J2647" s="21"/>
      <c r="K2647" s="21"/>
    </row>
    <row r="2648" spans="1:11" s="130" customFormat="1" ht="12.75" hidden="1" customHeight="1" x14ac:dyDescent="0.2">
      <c r="A2648" s="63">
        <v>44</v>
      </c>
      <c r="B2648" s="38">
        <v>50204</v>
      </c>
      <c r="C2648" s="70"/>
      <c r="D2648" s="39" t="s">
        <v>174</v>
      </c>
      <c r="E2648" s="152"/>
      <c r="G2648" s="75"/>
      <c r="H2648" s="21"/>
      <c r="I2648" s="21"/>
      <c r="J2648" s="21"/>
      <c r="K2648" s="21"/>
    </row>
    <row r="2649" spans="1:11" s="130" customFormat="1" ht="12.75" hidden="1" customHeight="1" x14ac:dyDescent="0.2">
      <c r="A2649" s="63">
        <v>44</v>
      </c>
      <c r="B2649" s="38">
        <v>50205</v>
      </c>
      <c r="C2649" s="70"/>
      <c r="D2649" s="39" t="s">
        <v>175</v>
      </c>
      <c r="E2649" s="152"/>
      <c r="G2649" s="75"/>
      <c r="H2649" s="21"/>
      <c r="I2649" s="21"/>
      <c r="J2649" s="21"/>
      <c r="K2649" s="21"/>
    </row>
    <row r="2650" spans="1:11" s="130" customFormat="1" ht="12.75" hidden="1" customHeight="1" x14ac:dyDescent="0.2">
      <c r="A2650" s="63">
        <v>44</v>
      </c>
      <c r="B2650" s="38">
        <v>50206</v>
      </c>
      <c r="C2650" s="70"/>
      <c r="D2650" s="39" t="s">
        <v>176</v>
      </c>
      <c r="E2650" s="152"/>
      <c r="G2650" s="75"/>
      <c r="H2650" s="21"/>
      <c r="I2650" s="21"/>
      <c r="J2650" s="21"/>
      <c r="K2650" s="21"/>
    </row>
    <row r="2651" spans="1:11" s="130" customFormat="1" ht="12.75" hidden="1" customHeight="1" x14ac:dyDescent="0.2">
      <c r="A2651" s="63">
        <v>44</v>
      </c>
      <c r="B2651" s="38">
        <v>50207</v>
      </c>
      <c r="C2651" s="70"/>
      <c r="D2651" s="39" t="s">
        <v>177</v>
      </c>
      <c r="E2651" s="152"/>
      <c r="G2651" s="75"/>
      <c r="H2651" s="21"/>
      <c r="I2651" s="21"/>
      <c r="J2651" s="21"/>
      <c r="K2651" s="21"/>
    </row>
    <row r="2652" spans="1:11" s="130" customFormat="1" ht="12.75" hidden="1" customHeight="1" x14ac:dyDescent="0.2">
      <c r="A2652" s="63">
        <v>44</v>
      </c>
      <c r="B2652" s="38">
        <v>50299</v>
      </c>
      <c r="C2652" s="70"/>
      <c r="D2652" s="39" t="s">
        <v>178</v>
      </c>
      <c r="E2652" s="152"/>
      <c r="G2652" s="75"/>
      <c r="H2652" s="21"/>
      <c r="I2652" s="21"/>
      <c r="J2652" s="21"/>
      <c r="K2652" s="21"/>
    </row>
    <row r="2653" spans="1:11" s="130" customFormat="1" ht="12.75" hidden="1" customHeight="1" x14ac:dyDescent="0.2">
      <c r="A2653" s="63">
        <v>45</v>
      </c>
      <c r="B2653" s="38">
        <v>50201</v>
      </c>
      <c r="C2653" s="70"/>
      <c r="D2653" s="39" t="s">
        <v>303</v>
      </c>
      <c r="E2653" s="152"/>
      <c r="G2653" s="75"/>
      <c r="H2653" s="21"/>
      <c r="I2653" s="21"/>
      <c r="J2653" s="21"/>
      <c r="K2653" s="21"/>
    </row>
    <row r="2654" spans="1:11" s="130" customFormat="1" ht="12.75" hidden="1" customHeight="1" x14ac:dyDescent="0.2">
      <c r="A2654" s="63">
        <v>45</v>
      </c>
      <c r="B2654" s="38">
        <v>50202</v>
      </c>
      <c r="C2654" s="70"/>
      <c r="D2654" s="39" t="s">
        <v>304</v>
      </c>
      <c r="E2654" s="152"/>
      <c r="G2654" s="75"/>
      <c r="H2654" s="21"/>
      <c r="I2654" s="21"/>
      <c r="J2654" s="21"/>
      <c r="K2654" s="21"/>
    </row>
    <row r="2655" spans="1:11" s="130" customFormat="1" ht="12.75" hidden="1" customHeight="1" x14ac:dyDescent="0.2">
      <c r="A2655" s="63">
        <v>45</v>
      </c>
      <c r="B2655" s="38">
        <v>50203</v>
      </c>
      <c r="C2655" s="70"/>
      <c r="D2655" s="39" t="s">
        <v>305</v>
      </c>
      <c r="E2655" s="152"/>
      <c r="G2655" s="75"/>
      <c r="H2655" s="21"/>
      <c r="I2655" s="21"/>
      <c r="J2655" s="21"/>
      <c r="K2655" s="21"/>
    </row>
    <row r="2656" spans="1:11" s="130" customFormat="1" ht="12.75" hidden="1" customHeight="1" x14ac:dyDescent="0.2">
      <c r="A2656" s="63">
        <v>45</v>
      </c>
      <c r="B2656" s="38">
        <v>50204</v>
      </c>
      <c r="C2656" s="70"/>
      <c r="D2656" s="39" t="s">
        <v>174</v>
      </c>
      <c r="E2656" s="152"/>
      <c r="G2656" s="75"/>
      <c r="H2656" s="21"/>
      <c r="I2656" s="21"/>
      <c r="J2656" s="21"/>
      <c r="K2656" s="21"/>
    </row>
    <row r="2657" spans="1:11" s="130" customFormat="1" ht="12.75" hidden="1" customHeight="1" x14ac:dyDescent="0.2">
      <c r="A2657" s="63">
        <v>45</v>
      </c>
      <c r="B2657" s="38">
        <v>50205</v>
      </c>
      <c r="C2657" s="70"/>
      <c r="D2657" s="39" t="s">
        <v>175</v>
      </c>
      <c r="E2657" s="152"/>
      <c r="G2657" s="75"/>
      <c r="H2657" s="21"/>
      <c r="I2657" s="21"/>
      <c r="J2657" s="21"/>
      <c r="K2657" s="21"/>
    </row>
    <row r="2658" spans="1:11" s="130" customFormat="1" ht="12.75" hidden="1" customHeight="1" x14ac:dyDescent="0.2">
      <c r="A2658" s="63">
        <v>45</v>
      </c>
      <c r="B2658" s="38">
        <v>50206</v>
      </c>
      <c r="C2658" s="70"/>
      <c r="D2658" s="39" t="s">
        <v>176</v>
      </c>
      <c r="E2658" s="152"/>
      <c r="G2658" s="75"/>
      <c r="H2658" s="21"/>
      <c r="I2658" s="21"/>
      <c r="J2658" s="21"/>
      <c r="K2658" s="21"/>
    </row>
    <row r="2659" spans="1:11" s="130" customFormat="1" ht="12.75" hidden="1" customHeight="1" x14ac:dyDescent="0.2">
      <c r="A2659" s="63">
        <v>45</v>
      </c>
      <c r="B2659" s="38">
        <v>50207</v>
      </c>
      <c r="C2659" s="70"/>
      <c r="D2659" s="39" t="s">
        <v>177</v>
      </c>
      <c r="E2659" s="152"/>
      <c r="G2659" s="75"/>
      <c r="H2659" s="21"/>
      <c r="I2659" s="21"/>
      <c r="J2659" s="21"/>
      <c r="K2659" s="21"/>
    </row>
    <row r="2660" spans="1:11" s="130" customFormat="1" ht="12.75" hidden="1" customHeight="1" x14ac:dyDescent="0.2">
      <c r="A2660" s="63">
        <v>45</v>
      </c>
      <c r="B2660" s="38">
        <v>50299</v>
      </c>
      <c r="C2660" s="70"/>
      <c r="D2660" s="39" t="s">
        <v>178</v>
      </c>
      <c r="E2660" s="152"/>
      <c r="G2660" s="75"/>
      <c r="H2660" s="21"/>
      <c r="I2660" s="21"/>
      <c r="J2660" s="21"/>
      <c r="K2660" s="21"/>
    </row>
    <row r="2661" spans="1:11" s="130" customFormat="1" ht="12.75" hidden="1" customHeight="1" x14ac:dyDescent="0.2">
      <c r="A2661" s="63">
        <v>46</v>
      </c>
      <c r="B2661" s="38">
        <v>50201</v>
      </c>
      <c r="C2661" s="70"/>
      <c r="D2661" s="39" t="s">
        <v>303</v>
      </c>
      <c r="E2661" s="152"/>
      <c r="G2661" s="75"/>
      <c r="H2661" s="21"/>
      <c r="I2661" s="21"/>
      <c r="J2661" s="21"/>
      <c r="K2661" s="21"/>
    </row>
    <row r="2662" spans="1:11" s="130" customFormat="1" ht="12.75" hidden="1" customHeight="1" x14ac:dyDescent="0.2">
      <c r="A2662" s="63">
        <v>46</v>
      </c>
      <c r="B2662" s="38">
        <v>50202</v>
      </c>
      <c r="C2662" s="70"/>
      <c r="D2662" s="39" t="s">
        <v>304</v>
      </c>
      <c r="E2662" s="152"/>
      <c r="G2662" s="75"/>
      <c r="H2662" s="21"/>
      <c r="I2662" s="21"/>
      <c r="J2662" s="21"/>
      <c r="K2662" s="21"/>
    </row>
    <row r="2663" spans="1:11" s="130" customFormat="1" ht="12.75" hidden="1" customHeight="1" x14ac:dyDescent="0.2">
      <c r="A2663" s="63">
        <v>46</v>
      </c>
      <c r="B2663" s="38">
        <v>50203</v>
      </c>
      <c r="C2663" s="70"/>
      <c r="D2663" s="39" t="s">
        <v>305</v>
      </c>
      <c r="E2663" s="152"/>
      <c r="G2663" s="75"/>
      <c r="H2663" s="21"/>
      <c r="I2663" s="21"/>
      <c r="J2663" s="21"/>
      <c r="K2663" s="21"/>
    </row>
    <row r="2664" spans="1:11" s="130" customFormat="1" ht="12.75" hidden="1" customHeight="1" x14ac:dyDescent="0.2">
      <c r="A2664" s="63">
        <v>46</v>
      </c>
      <c r="B2664" s="38">
        <v>50204</v>
      </c>
      <c r="C2664" s="70"/>
      <c r="D2664" s="39" t="s">
        <v>174</v>
      </c>
      <c r="E2664" s="152"/>
      <c r="G2664" s="75"/>
      <c r="H2664" s="21"/>
      <c r="I2664" s="21"/>
      <c r="J2664" s="21"/>
      <c r="K2664" s="21"/>
    </row>
    <row r="2665" spans="1:11" s="130" customFormat="1" ht="12.75" hidden="1" customHeight="1" x14ac:dyDescent="0.2">
      <c r="A2665" s="63">
        <v>46</v>
      </c>
      <c r="B2665" s="38">
        <v>50205</v>
      </c>
      <c r="C2665" s="70"/>
      <c r="D2665" s="39" t="s">
        <v>175</v>
      </c>
      <c r="E2665" s="152"/>
      <c r="G2665" s="75"/>
      <c r="H2665" s="21"/>
      <c r="I2665" s="21"/>
      <c r="J2665" s="21"/>
      <c r="K2665" s="21"/>
    </row>
    <row r="2666" spans="1:11" s="130" customFormat="1" ht="12.75" hidden="1" customHeight="1" x14ac:dyDescent="0.2">
      <c r="A2666" s="63">
        <v>46</v>
      </c>
      <c r="B2666" s="38">
        <v>50206</v>
      </c>
      <c r="C2666" s="70"/>
      <c r="D2666" s="39" t="s">
        <v>176</v>
      </c>
      <c r="E2666" s="152"/>
      <c r="G2666" s="75"/>
      <c r="H2666" s="21"/>
      <c r="I2666" s="21"/>
      <c r="J2666" s="21"/>
      <c r="K2666" s="21"/>
    </row>
    <row r="2667" spans="1:11" s="130" customFormat="1" ht="12.75" hidden="1" customHeight="1" x14ac:dyDescent="0.2">
      <c r="A2667" s="63">
        <v>46</v>
      </c>
      <c r="B2667" s="38">
        <v>50207</v>
      </c>
      <c r="C2667" s="70"/>
      <c r="D2667" s="39" t="s">
        <v>177</v>
      </c>
      <c r="E2667" s="152"/>
      <c r="G2667" s="75"/>
      <c r="H2667" s="21"/>
      <c r="I2667" s="21"/>
      <c r="J2667" s="21"/>
      <c r="K2667" s="21"/>
    </row>
    <row r="2668" spans="1:11" s="130" customFormat="1" ht="12.75" hidden="1" customHeight="1" x14ac:dyDescent="0.2">
      <c r="A2668" s="63">
        <v>46</v>
      </c>
      <c r="B2668" s="38">
        <v>50299</v>
      </c>
      <c r="C2668" s="70"/>
      <c r="D2668" s="39" t="s">
        <v>178</v>
      </c>
      <c r="E2668" s="152"/>
      <c r="G2668" s="75"/>
      <c r="H2668" s="21"/>
      <c r="I2668" s="21"/>
      <c r="J2668" s="21"/>
      <c r="K2668" s="21"/>
    </row>
    <row r="2669" spans="1:11" s="130" customFormat="1" ht="12.75" hidden="1" customHeight="1" x14ac:dyDescent="0.2">
      <c r="A2669" s="63">
        <v>31</v>
      </c>
      <c r="B2669" s="38">
        <v>50201</v>
      </c>
      <c r="C2669" s="70"/>
      <c r="D2669" s="39" t="s">
        <v>303</v>
      </c>
      <c r="E2669" s="152"/>
      <c r="G2669" s="75"/>
      <c r="H2669" s="21"/>
      <c r="I2669" s="21"/>
      <c r="J2669" s="21"/>
      <c r="K2669" s="21"/>
    </row>
    <row r="2670" spans="1:11" s="130" customFormat="1" ht="12.75" hidden="1" customHeight="1" x14ac:dyDescent="0.2">
      <c r="A2670" s="63">
        <v>31</v>
      </c>
      <c r="B2670" s="38">
        <v>50202</v>
      </c>
      <c r="C2670" s="70"/>
      <c r="D2670" s="39" t="s">
        <v>304</v>
      </c>
      <c r="E2670" s="152"/>
      <c r="G2670" s="75"/>
      <c r="H2670" s="21"/>
      <c r="I2670" s="21"/>
      <c r="J2670" s="21"/>
      <c r="K2670" s="21"/>
    </row>
    <row r="2671" spans="1:11" s="130" customFormat="1" ht="12.75" hidden="1" customHeight="1" x14ac:dyDescent="0.2">
      <c r="A2671" s="63">
        <v>31</v>
      </c>
      <c r="B2671" s="38">
        <v>50203</v>
      </c>
      <c r="C2671" s="70"/>
      <c r="D2671" s="39" t="s">
        <v>305</v>
      </c>
      <c r="E2671" s="152"/>
      <c r="G2671" s="75"/>
      <c r="H2671" s="21"/>
      <c r="I2671" s="21"/>
      <c r="J2671" s="21"/>
      <c r="K2671" s="21"/>
    </row>
    <row r="2672" spans="1:11" s="130" customFormat="1" ht="12.75" hidden="1" customHeight="1" x14ac:dyDescent="0.2">
      <c r="A2672" s="63">
        <v>31</v>
      </c>
      <c r="B2672" s="38">
        <v>50204</v>
      </c>
      <c r="C2672" s="70"/>
      <c r="D2672" s="39" t="s">
        <v>174</v>
      </c>
      <c r="E2672" s="152"/>
      <c r="G2672" s="75"/>
      <c r="H2672" s="21"/>
      <c r="I2672" s="21"/>
      <c r="J2672" s="21"/>
      <c r="K2672" s="21"/>
    </row>
    <row r="2673" spans="1:11" s="130" customFormat="1" ht="12.75" hidden="1" customHeight="1" x14ac:dyDescent="0.2">
      <c r="A2673" s="63">
        <v>31</v>
      </c>
      <c r="B2673" s="38">
        <v>50205</v>
      </c>
      <c r="C2673" s="70"/>
      <c r="D2673" s="39" t="s">
        <v>175</v>
      </c>
      <c r="E2673" s="152"/>
      <c r="G2673" s="75"/>
      <c r="H2673" s="21"/>
      <c r="I2673" s="21"/>
      <c r="J2673" s="21"/>
      <c r="K2673" s="21"/>
    </row>
    <row r="2674" spans="1:11" s="130" customFormat="1" ht="12.75" hidden="1" customHeight="1" x14ac:dyDescent="0.2">
      <c r="A2674" s="63">
        <v>31</v>
      </c>
      <c r="B2674" s="38">
        <v>50206</v>
      </c>
      <c r="C2674" s="70"/>
      <c r="D2674" s="39" t="s">
        <v>176</v>
      </c>
      <c r="E2674" s="152"/>
      <c r="G2674" s="75"/>
      <c r="H2674" s="21"/>
      <c r="I2674" s="21"/>
      <c r="J2674" s="21"/>
      <c r="K2674" s="21"/>
    </row>
    <row r="2675" spans="1:11" s="130" customFormat="1" ht="12.75" hidden="1" customHeight="1" x14ac:dyDescent="0.2">
      <c r="A2675" s="63">
        <v>31</v>
      </c>
      <c r="B2675" s="38">
        <v>50207</v>
      </c>
      <c r="C2675" s="70"/>
      <c r="D2675" s="39" t="s">
        <v>177</v>
      </c>
      <c r="E2675" s="152"/>
      <c r="G2675" s="75"/>
      <c r="H2675" s="21"/>
      <c r="I2675" s="21"/>
      <c r="J2675" s="21"/>
      <c r="K2675" s="21"/>
    </row>
    <row r="2676" spans="1:11" s="130" customFormat="1" ht="12.75" hidden="1" customHeight="1" x14ac:dyDescent="0.2">
      <c r="A2676" s="63">
        <v>31</v>
      </c>
      <c r="B2676" s="38">
        <v>50299</v>
      </c>
      <c r="C2676" s="70"/>
      <c r="D2676" s="39" t="s">
        <v>178</v>
      </c>
      <c r="E2676" s="152"/>
      <c r="G2676" s="75"/>
      <c r="H2676" s="21"/>
      <c r="I2676" s="21"/>
      <c r="J2676" s="21"/>
      <c r="K2676" s="21"/>
    </row>
    <row r="2677" spans="1:11" s="130" customFormat="1" ht="12.75" customHeight="1" x14ac:dyDescent="0.2">
      <c r="A2677" s="63"/>
      <c r="B2677" s="38">
        <v>50201</v>
      </c>
      <c r="C2677" s="70"/>
      <c r="D2677" s="39" t="s">
        <v>303</v>
      </c>
      <c r="E2677" s="152">
        <f>+'Gastos 630'!F326+'Gastos 630'!F329+'Gastos 630'!F335+'Gastos 630'!F344</f>
        <v>1844000000</v>
      </c>
      <c r="G2677" s="75"/>
      <c r="H2677" s="21"/>
      <c r="I2677" s="21"/>
      <c r="J2677" s="21"/>
      <c r="K2677" s="21"/>
    </row>
    <row r="2678" spans="1:11" s="130" customFormat="1" ht="12.75" hidden="1" customHeight="1" x14ac:dyDescent="0.2">
      <c r="A2678" s="63"/>
      <c r="B2678" s="38">
        <v>50202</v>
      </c>
      <c r="C2678" s="70"/>
      <c r="D2678" s="39" t="s">
        <v>304</v>
      </c>
      <c r="E2678" s="152"/>
      <c r="G2678" s="75"/>
      <c r="H2678" s="21"/>
      <c r="I2678" s="21"/>
      <c r="J2678" s="21"/>
      <c r="K2678" s="21"/>
    </row>
    <row r="2679" spans="1:11" s="130" customFormat="1" ht="12.75" hidden="1" customHeight="1" x14ac:dyDescent="0.2">
      <c r="A2679" s="63"/>
      <c r="B2679" s="38">
        <v>50203</v>
      </c>
      <c r="C2679" s="70"/>
      <c r="D2679" s="39" t="s">
        <v>305</v>
      </c>
      <c r="E2679" s="152"/>
      <c r="G2679" s="75"/>
      <c r="H2679" s="21"/>
      <c r="I2679" s="21"/>
      <c r="J2679" s="21"/>
      <c r="K2679" s="21"/>
    </row>
    <row r="2680" spans="1:11" s="130" customFormat="1" ht="12.75" hidden="1" customHeight="1" x14ac:dyDescent="0.2">
      <c r="A2680" s="63"/>
      <c r="B2680" s="38">
        <v>50204</v>
      </c>
      <c r="C2680" s="70"/>
      <c r="D2680" s="39" t="s">
        <v>174</v>
      </c>
      <c r="E2680" s="152"/>
      <c r="G2680" s="75"/>
      <c r="H2680" s="21"/>
      <c r="I2680" s="21"/>
      <c r="J2680" s="21"/>
      <c r="K2680" s="21"/>
    </row>
    <row r="2681" spans="1:11" s="130" customFormat="1" ht="12.75" hidden="1" customHeight="1" x14ac:dyDescent="0.2">
      <c r="A2681" s="63"/>
      <c r="B2681" s="38">
        <v>50205</v>
      </c>
      <c r="C2681" s="70"/>
      <c r="D2681" s="39" t="s">
        <v>175</v>
      </c>
      <c r="E2681" s="152"/>
      <c r="G2681" s="75"/>
      <c r="H2681" s="21"/>
      <c r="I2681" s="21"/>
      <c r="J2681" s="21"/>
      <c r="K2681" s="21"/>
    </row>
    <row r="2682" spans="1:11" s="130" customFormat="1" ht="12.75" hidden="1" customHeight="1" x14ac:dyDescent="0.2">
      <c r="A2682" s="63"/>
      <c r="B2682" s="38">
        <v>50206</v>
      </c>
      <c r="C2682" s="70"/>
      <c r="D2682" s="39" t="s">
        <v>176</v>
      </c>
      <c r="E2682" s="152"/>
      <c r="G2682" s="75"/>
      <c r="H2682" s="21"/>
      <c r="I2682" s="21"/>
      <c r="J2682" s="21"/>
      <c r="K2682" s="21"/>
    </row>
    <row r="2683" spans="1:11" s="130" customFormat="1" ht="12.75" hidden="1" customHeight="1" x14ac:dyDescent="0.2">
      <c r="A2683" s="63"/>
      <c r="B2683" s="38">
        <v>50207</v>
      </c>
      <c r="C2683" s="70"/>
      <c r="D2683" s="39" t="s">
        <v>177</v>
      </c>
      <c r="E2683" s="152"/>
      <c r="G2683" s="75"/>
      <c r="H2683" s="21"/>
      <c r="I2683" s="21"/>
      <c r="J2683" s="21"/>
      <c r="K2683" s="21"/>
    </row>
    <row r="2684" spans="1:11" s="130" customFormat="1" ht="12.75" hidden="1" customHeight="1" x14ac:dyDescent="0.2">
      <c r="A2684" s="63"/>
      <c r="B2684" s="38">
        <v>50299</v>
      </c>
      <c r="C2684" s="70"/>
      <c r="D2684" s="39" t="s">
        <v>178</v>
      </c>
      <c r="E2684" s="152"/>
      <c r="G2684" s="75"/>
      <c r="H2684" s="21"/>
      <c r="I2684" s="21"/>
      <c r="J2684" s="21"/>
      <c r="K2684" s="21"/>
    </row>
    <row r="2685" spans="1:11" s="130" customFormat="1" ht="12.75" hidden="1" customHeight="1" x14ac:dyDescent="0.2">
      <c r="A2685" s="63"/>
      <c r="B2685" s="38">
        <v>50201</v>
      </c>
      <c r="C2685" s="70"/>
      <c r="D2685" s="39" t="s">
        <v>303</v>
      </c>
      <c r="E2685" s="152"/>
      <c r="G2685" s="75"/>
      <c r="H2685" s="21"/>
      <c r="I2685" s="21"/>
      <c r="J2685" s="21"/>
      <c r="K2685" s="21"/>
    </row>
    <row r="2686" spans="1:11" s="130" customFormat="1" ht="12.75" hidden="1" customHeight="1" x14ac:dyDescent="0.2">
      <c r="A2686" s="63"/>
      <c r="B2686" s="38">
        <v>50202</v>
      </c>
      <c r="C2686" s="70"/>
      <c r="D2686" s="39" t="s">
        <v>304</v>
      </c>
      <c r="E2686" s="152"/>
      <c r="G2686" s="75"/>
      <c r="H2686" s="21"/>
      <c r="I2686" s="21"/>
      <c r="J2686" s="21"/>
      <c r="K2686" s="21"/>
    </row>
    <row r="2687" spans="1:11" s="130" customFormat="1" ht="12.75" hidden="1" customHeight="1" x14ac:dyDescent="0.2">
      <c r="A2687" s="63"/>
      <c r="B2687" s="38">
        <v>50203</v>
      </c>
      <c r="C2687" s="70"/>
      <c r="D2687" s="39" t="s">
        <v>305</v>
      </c>
      <c r="E2687" s="152"/>
      <c r="G2687" s="75"/>
      <c r="H2687" s="21"/>
      <c r="I2687" s="21"/>
      <c r="J2687" s="21"/>
      <c r="K2687" s="21"/>
    </row>
    <row r="2688" spans="1:11" s="130" customFormat="1" ht="12.75" hidden="1" customHeight="1" x14ac:dyDescent="0.2">
      <c r="A2688" s="63"/>
      <c r="B2688" s="38">
        <v>50204</v>
      </c>
      <c r="C2688" s="70"/>
      <c r="D2688" s="39" t="s">
        <v>174</v>
      </c>
      <c r="E2688" s="152"/>
      <c r="G2688" s="75"/>
      <c r="H2688" s="21"/>
      <c r="I2688" s="21"/>
      <c r="J2688" s="21"/>
      <c r="K2688" s="21"/>
    </row>
    <row r="2689" spans="1:11" s="130" customFormat="1" ht="12.75" hidden="1" customHeight="1" x14ac:dyDescent="0.2">
      <c r="A2689" s="63"/>
      <c r="B2689" s="38">
        <v>50205</v>
      </c>
      <c r="C2689" s="70"/>
      <c r="D2689" s="39" t="s">
        <v>175</v>
      </c>
      <c r="E2689" s="152"/>
      <c r="G2689" s="75"/>
      <c r="H2689" s="21"/>
      <c r="I2689" s="21"/>
      <c r="J2689" s="21"/>
      <c r="K2689" s="21"/>
    </row>
    <row r="2690" spans="1:11" s="130" customFormat="1" ht="12.75" hidden="1" customHeight="1" x14ac:dyDescent="0.2">
      <c r="A2690" s="63"/>
      <c r="B2690" s="38">
        <v>50206</v>
      </c>
      <c r="C2690" s="70"/>
      <c r="D2690" s="39" t="s">
        <v>176</v>
      </c>
      <c r="E2690" s="152"/>
      <c r="G2690" s="75"/>
      <c r="H2690" s="21"/>
      <c r="I2690" s="21"/>
      <c r="J2690" s="21"/>
      <c r="K2690" s="21"/>
    </row>
    <row r="2691" spans="1:11" s="130" customFormat="1" ht="12.75" hidden="1" customHeight="1" x14ac:dyDescent="0.2">
      <c r="A2691" s="63"/>
      <c r="B2691" s="38">
        <v>50207</v>
      </c>
      <c r="C2691" s="70"/>
      <c r="D2691" s="39" t="s">
        <v>177</v>
      </c>
      <c r="E2691" s="152"/>
      <c r="G2691" s="75"/>
      <c r="H2691" s="21"/>
      <c r="I2691" s="21"/>
      <c r="J2691" s="21"/>
      <c r="K2691" s="21"/>
    </row>
    <row r="2692" spans="1:11" s="130" customFormat="1" ht="12.75" customHeight="1" x14ac:dyDescent="0.2">
      <c r="A2692" s="63"/>
      <c r="B2692" s="38">
        <v>50299</v>
      </c>
      <c r="C2692" s="70"/>
      <c r="D2692" s="39" t="s">
        <v>178</v>
      </c>
      <c r="E2692" s="152">
        <f>'Gastos 630'!F332+'Gastos 630'!F342+'Gastos 630'!F334+'Gastos 630'!F340</f>
        <v>1687000000</v>
      </c>
      <c r="G2692" s="75"/>
      <c r="H2692" s="21"/>
      <c r="I2692" s="21"/>
      <c r="J2692" s="21"/>
      <c r="K2692" s="21"/>
    </row>
    <row r="2693" spans="1:11" s="130" customFormat="1" ht="12.75" hidden="1" customHeight="1" x14ac:dyDescent="0.2">
      <c r="A2693" s="63"/>
      <c r="B2693" s="38">
        <v>50299</v>
      </c>
      <c r="C2693" s="70"/>
      <c r="D2693" s="39" t="s">
        <v>178</v>
      </c>
      <c r="E2693" s="152">
        <v>0</v>
      </c>
      <c r="G2693" s="75"/>
      <c r="H2693" s="21"/>
      <c r="I2693" s="21"/>
      <c r="J2693" s="21"/>
      <c r="K2693" s="21"/>
    </row>
    <row r="2694" spans="1:11" s="130" customFormat="1" ht="12.75" hidden="1" customHeight="1" x14ac:dyDescent="0.2">
      <c r="A2694" s="63"/>
      <c r="B2694" s="38">
        <v>50201</v>
      </c>
      <c r="C2694" s="70"/>
      <c r="D2694" s="39" t="s">
        <v>303</v>
      </c>
      <c r="E2694" s="152">
        <v>0</v>
      </c>
      <c r="G2694" s="75"/>
      <c r="H2694" s="21"/>
      <c r="I2694" s="21"/>
      <c r="J2694" s="21"/>
      <c r="K2694" s="21"/>
    </row>
    <row r="2695" spans="1:11" s="130" customFormat="1" ht="12.75" customHeight="1" thickBot="1" x14ac:dyDescent="0.25">
      <c r="A2695" s="63"/>
      <c r="B2695" s="38" t="s">
        <v>106</v>
      </c>
      <c r="C2695" s="70"/>
      <c r="D2695" s="66"/>
      <c r="E2695" s="177"/>
      <c r="G2695" s="75"/>
      <c r="H2695" s="21"/>
      <c r="I2695" s="21"/>
      <c r="J2695" s="21"/>
      <c r="K2695" s="21"/>
    </row>
    <row r="2696" spans="1:11" s="130" customFormat="1" ht="12.75" hidden="1" customHeight="1" x14ac:dyDescent="0.2">
      <c r="A2696" s="541" t="s">
        <v>262</v>
      </c>
      <c r="B2696" s="543"/>
      <c r="C2696" s="68"/>
      <c r="D2696" s="61" t="s">
        <v>313</v>
      </c>
      <c r="E2696" s="178">
        <f>SUM(E2697:E2711)</f>
        <v>0</v>
      </c>
      <c r="G2696" s="75"/>
      <c r="H2696" s="21"/>
      <c r="I2696" s="21"/>
      <c r="J2696" s="21"/>
      <c r="K2696" s="21"/>
    </row>
    <row r="2697" spans="1:11" s="130" customFormat="1" ht="12.75" hidden="1" customHeight="1" x14ac:dyDescent="0.2">
      <c r="A2697" s="63">
        <v>17</v>
      </c>
      <c r="B2697" s="38">
        <v>50301</v>
      </c>
      <c r="C2697" s="70"/>
      <c r="D2697" s="66" t="s">
        <v>314</v>
      </c>
      <c r="E2697" s="152">
        <v>0</v>
      </c>
      <c r="G2697" s="75"/>
      <c r="H2697" s="21"/>
      <c r="I2697" s="21"/>
      <c r="J2697" s="21"/>
      <c r="K2697" s="21"/>
    </row>
    <row r="2698" spans="1:11" s="130" customFormat="1" ht="12.75" hidden="1" customHeight="1" x14ac:dyDescent="0.2">
      <c r="A2698" s="63">
        <v>17</v>
      </c>
      <c r="B2698" s="38">
        <v>50302</v>
      </c>
      <c r="C2698" s="70"/>
      <c r="D2698" s="66" t="s">
        <v>315</v>
      </c>
      <c r="E2698" s="152">
        <v>0</v>
      </c>
      <c r="G2698" s="75"/>
      <c r="H2698" s="21"/>
      <c r="I2698" s="21"/>
      <c r="J2698" s="21"/>
      <c r="K2698" s="21"/>
    </row>
    <row r="2699" spans="1:11" s="130" customFormat="1" ht="12.75" hidden="1" customHeight="1" x14ac:dyDescent="0.2">
      <c r="A2699" s="63">
        <v>17</v>
      </c>
      <c r="B2699" s="38">
        <v>50399</v>
      </c>
      <c r="C2699" s="70"/>
      <c r="D2699" s="66" t="s">
        <v>373</v>
      </c>
      <c r="E2699" s="152">
        <v>0</v>
      </c>
      <c r="G2699" s="75"/>
      <c r="H2699" s="21"/>
      <c r="I2699" s="21"/>
      <c r="J2699" s="21"/>
      <c r="K2699" s="21"/>
    </row>
    <row r="2700" spans="1:11" s="130" customFormat="1" ht="12.75" hidden="1" customHeight="1" x14ac:dyDescent="0.2">
      <c r="A2700" s="63">
        <v>18</v>
      </c>
      <c r="B2700" s="38">
        <v>50301</v>
      </c>
      <c r="C2700" s="70"/>
      <c r="D2700" s="66" t="s">
        <v>314</v>
      </c>
      <c r="E2700" s="152">
        <v>0</v>
      </c>
      <c r="G2700" s="75"/>
      <c r="H2700" s="21"/>
      <c r="I2700" s="21"/>
      <c r="J2700" s="21"/>
      <c r="K2700" s="21"/>
    </row>
    <row r="2701" spans="1:11" s="130" customFormat="1" ht="12.75" hidden="1" customHeight="1" x14ac:dyDescent="0.2">
      <c r="A2701" s="63">
        <v>18</v>
      </c>
      <c r="B2701" s="38">
        <v>50302</v>
      </c>
      <c r="C2701" s="70"/>
      <c r="D2701" s="66" t="s">
        <v>315</v>
      </c>
      <c r="E2701" s="152">
        <v>0</v>
      </c>
      <c r="G2701" s="75"/>
      <c r="H2701" s="21"/>
      <c r="I2701" s="21"/>
      <c r="J2701" s="21"/>
      <c r="K2701" s="21"/>
    </row>
    <row r="2702" spans="1:11" s="130" customFormat="1" ht="12.75" hidden="1" customHeight="1" x14ac:dyDescent="0.2">
      <c r="A2702" s="63">
        <v>18</v>
      </c>
      <c r="B2702" s="38">
        <v>50399</v>
      </c>
      <c r="C2702" s="70"/>
      <c r="D2702" s="66" t="s">
        <v>373</v>
      </c>
      <c r="E2702" s="152">
        <v>0</v>
      </c>
      <c r="G2702" s="75"/>
      <c r="H2702" s="21"/>
      <c r="I2702" s="21"/>
      <c r="J2702" s="21"/>
      <c r="K2702" s="21"/>
    </row>
    <row r="2703" spans="1:11" s="130" customFormat="1" ht="12.75" hidden="1" customHeight="1" x14ac:dyDescent="0.2">
      <c r="A2703" s="63">
        <v>19</v>
      </c>
      <c r="B2703" s="38">
        <v>50301</v>
      </c>
      <c r="C2703" s="70"/>
      <c r="D2703" s="66" t="s">
        <v>314</v>
      </c>
      <c r="E2703" s="152">
        <v>0</v>
      </c>
      <c r="G2703" s="75"/>
      <c r="H2703" s="21"/>
      <c r="I2703" s="21"/>
      <c r="J2703" s="21"/>
      <c r="K2703" s="21"/>
    </row>
    <row r="2704" spans="1:11" s="130" customFormat="1" ht="12.75" hidden="1" customHeight="1" x14ac:dyDescent="0.2">
      <c r="A2704" s="63">
        <v>19</v>
      </c>
      <c r="B2704" s="38">
        <v>50302</v>
      </c>
      <c r="C2704" s="70"/>
      <c r="D2704" s="66" t="s">
        <v>315</v>
      </c>
      <c r="E2704" s="152">
        <v>0</v>
      </c>
      <c r="G2704" s="75"/>
      <c r="H2704" s="21"/>
      <c r="I2704" s="21"/>
      <c r="J2704" s="21"/>
      <c r="K2704" s="21"/>
    </row>
    <row r="2705" spans="1:11" s="130" customFormat="1" ht="12.75" hidden="1" customHeight="1" x14ac:dyDescent="0.2">
      <c r="A2705" s="63">
        <v>19</v>
      </c>
      <c r="B2705" s="38">
        <v>50399</v>
      </c>
      <c r="C2705" s="70"/>
      <c r="D2705" s="66" t="s">
        <v>373</v>
      </c>
      <c r="E2705" s="152">
        <v>0</v>
      </c>
      <c r="G2705" s="75"/>
      <c r="H2705" s="21"/>
      <c r="I2705" s="21"/>
      <c r="J2705" s="21"/>
      <c r="K2705" s="21"/>
    </row>
    <row r="2706" spans="1:11" s="130" customFormat="1" ht="12.75" hidden="1" customHeight="1" x14ac:dyDescent="0.2">
      <c r="A2706" s="63">
        <v>20</v>
      </c>
      <c r="B2706" s="38">
        <v>50301</v>
      </c>
      <c r="C2706" s="70"/>
      <c r="D2706" s="66" t="s">
        <v>314</v>
      </c>
      <c r="E2706" s="152">
        <v>0</v>
      </c>
      <c r="G2706" s="75"/>
      <c r="H2706" s="21"/>
      <c r="I2706" s="21"/>
      <c r="J2706" s="21"/>
      <c r="K2706" s="21"/>
    </row>
    <row r="2707" spans="1:11" s="130" customFormat="1" ht="12.75" hidden="1" customHeight="1" x14ac:dyDescent="0.2">
      <c r="A2707" s="63">
        <v>20</v>
      </c>
      <c r="B2707" s="38">
        <v>50302</v>
      </c>
      <c r="C2707" s="70"/>
      <c r="D2707" s="66" t="s">
        <v>315</v>
      </c>
      <c r="E2707" s="152">
        <v>0</v>
      </c>
      <c r="G2707" s="75"/>
      <c r="H2707" s="21"/>
      <c r="I2707" s="21"/>
      <c r="J2707" s="21"/>
      <c r="K2707" s="21"/>
    </row>
    <row r="2708" spans="1:11" s="130" customFormat="1" ht="12.75" hidden="1" customHeight="1" x14ac:dyDescent="0.2">
      <c r="A2708" s="63">
        <v>20</v>
      </c>
      <c r="B2708" s="38">
        <v>50399</v>
      </c>
      <c r="C2708" s="70"/>
      <c r="D2708" s="66" t="s">
        <v>373</v>
      </c>
      <c r="E2708" s="152">
        <v>0</v>
      </c>
      <c r="G2708" s="75"/>
      <c r="H2708" s="21"/>
      <c r="I2708" s="21"/>
      <c r="J2708" s="21"/>
      <c r="K2708" s="21"/>
    </row>
    <row r="2709" spans="1:11" s="130" customFormat="1" ht="12.75" hidden="1" customHeight="1" x14ac:dyDescent="0.2">
      <c r="A2709" s="63">
        <v>21</v>
      </c>
      <c r="B2709" s="38">
        <v>50301</v>
      </c>
      <c r="C2709" s="70"/>
      <c r="D2709" s="66" t="s">
        <v>314</v>
      </c>
      <c r="E2709" s="152">
        <v>0</v>
      </c>
      <c r="G2709" s="75"/>
      <c r="H2709" s="21"/>
      <c r="I2709" s="21"/>
      <c r="J2709" s="21"/>
      <c r="K2709" s="21"/>
    </row>
    <row r="2710" spans="1:11" s="130" customFormat="1" ht="12.75" hidden="1" customHeight="1" x14ac:dyDescent="0.2">
      <c r="A2710" s="63">
        <v>21</v>
      </c>
      <c r="B2710" s="38">
        <v>50302</v>
      </c>
      <c r="C2710" s="70"/>
      <c r="D2710" s="66" t="s">
        <v>315</v>
      </c>
      <c r="E2710" s="152">
        <v>0</v>
      </c>
      <c r="G2710" s="75"/>
      <c r="H2710" s="21"/>
      <c r="I2710" s="21"/>
      <c r="J2710" s="21"/>
      <c r="K2710" s="21"/>
    </row>
    <row r="2711" spans="1:11" s="130" customFormat="1" ht="12.75" hidden="1" customHeight="1" x14ac:dyDescent="0.2">
      <c r="A2711" s="63">
        <v>21</v>
      </c>
      <c r="B2711" s="38">
        <v>50399</v>
      </c>
      <c r="C2711" s="70"/>
      <c r="D2711" s="66" t="s">
        <v>373</v>
      </c>
      <c r="E2711" s="152">
        <v>0</v>
      </c>
      <c r="G2711" s="75"/>
      <c r="H2711" s="21"/>
      <c r="I2711" s="21"/>
      <c r="J2711" s="21"/>
      <c r="K2711" s="21"/>
    </row>
    <row r="2712" spans="1:11" s="130" customFormat="1" ht="12.75" hidden="1" customHeight="1" x14ac:dyDescent="0.2">
      <c r="A2712" s="63">
        <v>22</v>
      </c>
      <c r="B2712" s="38">
        <v>50301</v>
      </c>
      <c r="C2712" s="70"/>
      <c r="D2712" s="66" t="s">
        <v>314</v>
      </c>
      <c r="E2712" s="152">
        <v>0</v>
      </c>
      <c r="G2712" s="75"/>
      <c r="H2712" s="21"/>
      <c r="I2712" s="21"/>
      <c r="J2712" s="21"/>
      <c r="K2712" s="21"/>
    </row>
    <row r="2713" spans="1:11" s="130" customFormat="1" ht="12.75" hidden="1" customHeight="1" x14ac:dyDescent="0.2">
      <c r="A2713" s="63">
        <v>22</v>
      </c>
      <c r="B2713" s="38">
        <v>50302</v>
      </c>
      <c r="C2713" s="70"/>
      <c r="D2713" s="66" t="s">
        <v>315</v>
      </c>
      <c r="E2713" s="152">
        <v>0</v>
      </c>
      <c r="G2713" s="75"/>
      <c r="H2713" s="21"/>
      <c r="I2713" s="21"/>
      <c r="J2713" s="21"/>
      <c r="K2713" s="21"/>
    </row>
    <row r="2714" spans="1:11" s="130" customFormat="1" ht="12.75" hidden="1" customHeight="1" x14ac:dyDescent="0.2">
      <c r="A2714" s="63">
        <v>22</v>
      </c>
      <c r="B2714" s="38">
        <v>50399</v>
      </c>
      <c r="C2714" s="70"/>
      <c r="D2714" s="66" t="s">
        <v>373</v>
      </c>
      <c r="E2714" s="152">
        <v>0</v>
      </c>
      <c r="G2714" s="75"/>
      <c r="H2714" s="21"/>
      <c r="I2714" s="21"/>
      <c r="J2714" s="21"/>
      <c r="K2714" s="21"/>
    </row>
    <row r="2715" spans="1:11" s="130" customFormat="1" ht="12.75" hidden="1" customHeight="1" x14ac:dyDescent="0.2">
      <c r="A2715" s="63">
        <v>23</v>
      </c>
      <c r="B2715" s="38">
        <v>50301</v>
      </c>
      <c r="C2715" s="70"/>
      <c r="D2715" s="66" t="s">
        <v>314</v>
      </c>
      <c r="E2715" s="152">
        <v>0</v>
      </c>
      <c r="G2715" s="75"/>
      <c r="H2715" s="21"/>
      <c r="I2715" s="21"/>
      <c r="J2715" s="21"/>
      <c r="K2715" s="21"/>
    </row>
    <row r="2716" spans="1:11" s="130" customFormat="1" ht="12.75" hidden="1" customHeight="1" x14ac:dyDescent="0.2">
      <c r="A2716" s="63">
        <v>23</v>
      </c>
      <c r="B2716" s="38">
        <v>50302</v>
      </c>
      <c r="C2716" s="70"/>
      <c r="D2716" s="66" t="s">
        <v>315</v>
      </c>
      <c r="E2716" s="152">
        <v>0</v>
      </c>
      <c r="G2716" s="75"/>
      <c r="H2716" s="21"/>
      <c r="I2716" s="21"/>
      <c r="J2716" s="21"/>
      <c r="K2716" s="21"/>
    </row>
    <row r="2717" spans="1:11" s="130" customFormat="1" ht="12.75" hidden="1" customHeight="1" x14ac:dyDescent="0.2">
      <c r="A2717" s="63">
        <v>23</v>
      </c>
      <c r="B2717" s="38">
        <v>50399</v>
      </c>
      <c r="C2717" s="70"/>
      <c r="D2717" s="66" t="s">
        <v>373</v>
      </c>
      <c r="E2717" s="152">
        <v>0</v>
      </c>
      <c r="G2717" s="75"/>
      <c r="H2717" s="21"/>
      <c r="I2717" s="21"/>
      <c r="J2717" s="21"/>
      <c r="K2717" s="21"/>
    </row>
    <row r="2718" spans="1:11" s="130" customFormat="1" ht="12.75" hidden="1" customHeight="1" x14ac:dyDescent="0.2">
      <c r="A2718" s="63">
        <v>24</v>
      </c>
      <c r="B2718" s="38">
        <v>50301</v>
      </c>
      <c r="C2718" s="70"/>
      <c r="D2718" s="66" t="s">
        <v>314</v>
      </c>
      <c r="E2718" s="152">
        <v>0</v>
      </c>
      <c r="G2718" s="75"/>
      <c r="H2718" s="21"/>
      <c r="I2718" s="21"/>
      <c r="J2718" s="21"/>
      <c r="K2718" s="21"/>
    </row>
    <row r="2719" spans="1:11" s="130" customFormat="1" ht="12.75" hidden="1" customHeight="1" x14ac:dyDescent="0.2">
      <c r="A2719" s="63">
        <v>24</v>
      </c>
      <c r="B2719" s="38">
        <v>50302</v>
      </c>
      <c r="C2719" s="70"/>
      <c r="D2719" s="66" t="s">
        <v>315</v>
      </c>
      <c r="E2719" s="152">
        <v>0</v>
      </c>
      <c r="G2719" s="75"/>
      <c r="H2719" s="21"/>
      <c r="I2719" s="21"/>
      <c r="J2719" s="21"/>
      <c r="K2719" s="21"/>
    </row>
    <row r="2720" spans="1:11" s="130" customFormat="1" ht="12.75" hidden="1" customHeight="1" x14ac:dyDescent="0.2">
      <c r="A2720" s="63">
        <v>24</v>
      </c>
      <c r="B2720" s="38">
        <v>50399</v>
      </c>
      <c r="C2720" s="70"/>
      <c r="D2720" s="66" t="s">
        <v>373</v>
      </c>
      <c r="E2720" s="152">
        <v>0</v>
      </c>
      <c r="G2720" s="75"/>
      <c r="H2720" s="21"/>
      <c r="I2720" s="21"/>
      <c r="J2720" s="21"/>
      <c r="K2720" s="21"/>
    </row>
    <row r="2721" spans="1:11" s="130" customFormat="1" ht="12.75" hidden="1" customHeight="1" x14ac:dyDescent="0.2">
      <c r="A2721" s="63">
        <v>43</v>
      </c>
      <c r="B2721" s="38">
        <v>50301</v>
      </c>
      <c r="C2721" s="70"/>
      <c r="D2721" s="66" t="s">
        <v>314</v>
      </c>
      <c r="E2721" s="152">
        <v>0</v>
      </c>
      <c r="G2721" s="75"/>
      <c r="H2721" s="21"/>
      <c r="I2721" s="21"/>
      <c r="J2721" s="21"/>
      <c r="K2721" s="21"/>
    </row>
    <row r="2722" spans="1:11" s="130" customFormat="1" ht="12.75" hidden="1" customHeight="1" x14ac:dyDescent="0.2">
      <c r="A2722" s="63">
        <v>43</v>
      </c>
      <c r="B2722" s="38">
        <v>50302</v>
      </c>
      <c r="C2722" s="70"/>
      <c r="D2722" s="66" t="s">
        <v>315</v>
      </c>
      <c r="E2722" s="152">
        <v>0</v>
      </c>
      <c r="G2722" s="75"/>
      <c r="H2722" s="21"/>
      <c r="I2722" s="21"/>
      <c r="J2722" s="21"/>
      <c r="K2722" s="21"/>
    </row>
    <row r="2723" spans="1:11" s="130" customFormat="1" ht="12.75" hidden="1" customHeight="1" x14ac:dyDescent="0.2">
      <c r="A2723" s="63">
        <v>43</v>
      </c>
      <c r="B2723" s="38">
        <v>50399</v>
      </c>
      <c r="C2723" s="70"/>
      <c r="D2723" s="66" t="s">
        <v>373</v>
      </c>
      <c r="E2723" s="152">
        <v>0</v>
      </c>
      <c r="G2723" s="75"/>
      <c r="H2723" s="21"/>
      <c r="I2723" s="21"/>
      <c r="J2723" s="21"/>
      <c r="K2723" s="21"/>
    </row>
    <row r="2724" spans="1:11" s="130" customFormat="1" ht="12.75" hidden="1" customHeight="1" x14ac:dyDescent="0.2">
      <c r="A2724" s="63">
        <v>44</v>
      </c>
      <c r="B2724" s="38">
        <v>50301</v>
      </c>
      <c r="C2724" s="70"/>
      <c r="D2724" s="66" t="s">
        <v>314</v>
      </c>
      <c r="E2724" s="152">
        <v>0</v>
      </c>
      <c r="G2724" s="75"/>
      <c r="H2724" s="21"/>
      <c r="I2724" s="21"/>
      <c r="J2724" s="21"/>
      <c r="K2724" s="21"/>
    </row>
    <row r="2725" spans="1:11" s="130" customFormat="1" ht="12.75" hidden="1" customHeight="1" x14ac:dyDescent="0.2">
      <c r="A2725" s="63">
        <v>44</v>
      </c>
      <c r="B2725" s="38">
        <v>50302</v>
      </c>
      <c r="C2725" s="70"/>
      <c r="D2725" s="66" t="s">
        <v>315</v>
      </c>
      <c r="E2725" s="152">
        <v>0</v>
      </c>
      <c r="G2725" s="75"/>
      <c r="H2725" s="21"/>
      <c r="I2725" s="21"/>
      <c r="J2725" s="21"/>
      <c r="K2725" s="21"/>
    </row>
    <row r="2726" spans="1:11" s="130" customFormat="1" ht="12.75" hidden="1" customHeight="1" x14ac:dyDescent="0.2">
      <c r="A2726" s="63">
        <v>44</v>
      </c>
      <c r="B2726" s="38">
        <v>50399</v>
      </c>
      <c r="C2726" s="70"/>
      <c r="D2726" s="66" t="s">
        <v>373</v>
      </c>
      <c r="E2726" s="152">
        <v>0</v>
      </c>
      <c r="G2726" s="75"/>
      <c r="H2726" s="21"/>
      <c r="I2726" s="21"/>
      <c r="J2726" s="21"/>
      <c r="K2726" s="21"/>
    </row>
    <row r="2727" spans="1:11" s="130" customFormat="1" ht="12.75" hidden="1" customHeight="1" x14ac:dyDescent="0.2">
      <c r="A2727" s="63">
        <v>45</v>
      </c>
      <c r="B2727" s="38">
        <v>50301</v>
      </c>
      <c r="C2727" s="70"/>
      <c r="D2727" s="66" t="s">
        <v>314</v>
      </c>
      <c r="E2727" s="152">
        <v>0</v>
      </c>
      <c r="G2727" s="75"/>
      <c r="H2727" s="21"/>
      <c r="I2727" s="21"/>
      <c r="J2727" s="21"/>
      <c r="K2727" s="21"/>
    </row>
    <row r="2728" spans="1:11" s="130" customFormat="1" ht="12.75" hidden="1" customHeight="1" x14ac:dyDescent="0.2">
      <c r="A2728" s="63">
        <v>45</v>
      </c>
      <c r="B2728" s="38">
        <v>50302</v>
      </c>
      <c r="C2728" s="70"/>
      <c r="D2728" s="66" t="s">
        <v>315</v>
      </c>
      <c r="E2728" s="152">
        <v>0</v>
      </c>
      <c r="G2728" s="75"/>
      <c r="H2728" s="21"/>
      <c r="I2728" s="21"/>
      <c r="J2728" s="21"/>
      <c r="K2728" s="21"/>
    </row>
    <row r="2729" spans="1:11" s="130" customFormat="1" ht="12.75" hidden="1" customHeight="1" x14ac:dyDescent="0.2">
      <c r="A2729" s="63">
        <v>45</v>
      </c>
      <c r="B2729" s="38">
        <v>50399</v>
      </c>
      <c r="C2729" s="70"/>
      <c r="D2729" s="66" t="s">
        <v>373</v>
      </c>
      <c r="E2729" s="152">
        <v>0</v>
      </c>
      <c r="G2729" s="75"/>
      <c r="H2729" s="21"/>
      <c r="I2729" s="21"/>
      <c r="J2729" s="21"/>
      <c r="K2729" s="21"/>
    </row>
    <row r="2730" spans="1:11" s="130" customFormat="1" ht="12.75" hidden="1" customHeight="1" x14ac:dyDescent="0.2">
      <c r="A2730" s="63">
        <v>46</v>
      </c>
      <c r="B2730" s="38">
        <v>50301</v>
      </c>
      <c r="C2730" s="70"/>
      <c r="D2730" s="66" t="s">
        <v>314</v>
      </c>
      <c r="E2730" s="152">
        <v>0</v>
      </c>
      <c r="G2730" s="75"/>
      <c r="H2730" s="21"/>
      <c r="I2730" s="21"/>
      <c r="J2730" s="21"/>
      <c r="K2730" s="21"/>
    </row>
    <row r="2731" spans="1:11" s="130" customFormat="1" ht="12.75" hidden="1" customHeight="1" x14ac:dyDescent="0.2">
      <c r="A2731" s="63">
        <v>46</v>
      </c>
      <c r="B2731" s="38">
        <v>50302</v>
      </c>
      <c r="C2731" s="70"/>
      <c r="D2731" s="66" t="s">
        <v>315</v>
      </c>
      <c r="E2731" s="152">
        <v>0</v>
      </c>
      <c r="G2731" s="75"/>
      <c r="H2731" s="21"/>
      <c r="I2731" s="21"/>
      <c r="J2731" s="21"/>
      <c r="K2731" s="21"/>
    </row>
    <row r="2732" spans="1:11" s="130" customFormat="1" ht="12.75" hidden="1" customHeight="1" x14ac:dyDescent="0.2">
      <c r="A2732" s="63">
        <v>46</v>
      </c>
      <c r="B2732" s="38">
        <v>50399</v>
      </c>
      <c r="C2732" s="70"/>
      <c r="D2732" s="66" t="s">
        <v>373</v>
      </c>
      <c r="E2732" s="152">
        <v>0</v>
      </c>
      <c r="G2732" s="75"/>
      <c r="H2732" s="21"/>
      <c r="I2732" s="21"/>
      <c r="J2732" s="21"/>
      <c r="K2732" s="21"/>
    </row>
    <row r="2733" spans="1:11" s="130" customFormat="1" ht="12.75" hidden="1" customHeight="1" x14ac:dyDescent="0.2">
      <c r="A2733" s="63">
        <v>31</v>
      </c>
      <c r="B2733" s="38">
        <v>50301</v>
      </c>
      <c r="C2733" s="70"/>
      <c r="D2733" s="66" t="s">
        <v>314</v>
      </c>
      <c r="E2733" s="152">
        <v>0</v>
      </c>
      <c r="G2733" s="75"/>
      <c r="H2733" s="21"/>
      <c r="I2733" s="21"/>
      <c r="J2733" s="21"/>
      <c r="K2733" s="21"/>
    </row>
    <row r="2734" spans="1:11" s="130" customFormat="1" ht="12.75" hidden="1" customHeight="1" x14ac:dyDescent="0.2">
      <c r="A2734" s="63">
        <v>31</v>
      </c>
      <c r="B2734" s="38">
        <v>50302</v>
      </c>
      <c r="C2734" s="70"/>
      <c r="D2734" s="66" t="s">
        <v>315</v>
      </c>
      <c r="E2734" s="152">
        <v>0</v>
      </c>
      <c r="G2734" s="75"/>
      <c r="H2734" s="21"/>
      <c r="I2734" s="21"/>
      <c r="J2734" s="21"/>
      <c r="K2734" s="21"/>
    </row>
    <row r="2735" spans="1:11" s="130" customFormat="1" ht="12.75" hidden="1" customHeight="1" x14ac:dyDescent="0.2">
      <c r="A2735" s="63">
        <v>31</v>
      </c>
      <c r="B2735" s="38">
        <v>50399</v>
      </c>
      <c r="C2735" s="70"/>
      <c r="D2735" s="66" t="s">
        <v>373</v>
      </c>
      <c r="E2735" s="152">
        <v>0</v>
      </c>
      <c r="G2735" s="75"/>
      <c r="H2735" s="21"/>
      <c r="I2735" s="21"/>
      <c r="J2735" s="21"/>
      <c r="K2735" s="21"/>
    </row>
    <row r="2736" spans="1:11" s="130" customFormat="1" ht="12.75" hidden="1" customHeight="1" x14ac:dyDescent="0.2">
      <c r="A2736" s="63">
        <v>36</v>
      </c>
      <c r="B2736" s="38">
        <v>50301</v>
      </c>
      <c r="C2736" s="70"/>
      <c r="D2736" s="66" t="s">
        <v>314</v>
      </c>
      <c r="E2736" s="152">
        <v>0</v>
      </c>
      <c r="G2736" s="75"/>
      <c r="H2736" s="21"/>
      <c r="I2736" s="21"/>
      <c r="J2736" s="21"/>
      <c r="K2736" s="21"/>
    </row>
    <row r="2737" spans="1:11" s="130" customFormat="1" ht="12.75" hidden="1" customHeight="1" x14ac:dyDescent="0.2">
      <c r="A2737" s="63">
        <v>36</v>
      </c>
      <c r="B2737" s="38">
        <v>50302</v>
      </c>
      <c r="C2737" s="70"/>
      <c r="D2737" s="66" t="s">
        <v>315</v>
      </c>
      <c r="E2737" s="152">
        <v>0</v>
      </c>
      <c r="G2737" s="75"/>
      <c r="H2737" s="21"/>
      <c r="I2737" s="21"/>
      <c r="J2737" s="21"/>
      <c r="K2737" s="21"/>
    </row>
    <row r="2738" spans="1:11" s="130" customFormat="1" ht="12.75" hidden="1" customHeight="1" x14ac:dyDescent="0.2">
      <c r="A2738" s="63">
        <v>36</v>
      </c>
      <c r="B2738" s="38">
        <v>50399</v>
      </c>
      <c r="C2738" s="70"/>
      <c r="D2738" s="66" t="s">
        <v>373</v>
      </c>
      <c r="E2738" s="152">
        <v>0</v>
      </c>
      <c r="G2738" s="75"/>
      <c r="H2738" s="21"/>
      <c r="I2738" s="21"/>
      <c r="J2738" s="21"/>
      <c r="K2738" s="21"/>
    </row>
    <row r="2739" spans="1:11" s="130" customFormat="1" ht="12.75" hidden="1" customHeight="1" x14ac:dyDescent="0.2">
      <c r="A2739" s="63">
        <v>42</v>
      </c>
      <c r="B2739" s="38">
        <v>50301</v>
      </c>
      <c r="C2739" s="70"/>
      <c r="D2739" s="66" t="s">
        <v>314</v>
      </c>
      <c r="E2739" s="152">
        <v>0</v>
      </c>
      <c r="G2739" s="75"/>
      <c r="H2739" s="21"/>
      <c r="I2739" s="21"/>
      <c r="J2739" s="21"/>
      <c r="K2739" s="21"/>
    </row>
    <row r="2740" spans="1:11" s="130" customFormat="1" ht="12.75" hidden="1" customHeight="1" x14ac:dyDescent="0.2">
      <c r="A2740" s="63">
        <v>42</v>
      </c>
      <c r="B2740" s="38">
        <v>50302</v>
      </c>
      <c r="C2740" s="70"/>
      <c r="D2740" s="66" t="s">
        <v>315</v>
      </c>
      <c r="E2740" s="152">
        <v>0</v>
      </c>
      <c r="G2740" s="75"/>
      <c r="H2740" s="21"/>
      <c r="I2740" s="21"/>
      <c r="J2740" s="21"/>
      <c r="K2740" s="21"/>
    </row>
    <row r="2741" spans="1:11" s="130" customFormat="1" ht="12.75" hidden="1" customHeight="1" x14ac:dyDescent="0.2">
      <c r="A2741" s="63">
        <v>42</v>
      </c>
      <c r="B2741" s="38">
        <v>50399</v>
      </c>
      <c r="C2741" s="70"/>
      <c r="D2741" s="66" t="s">
        <v>373</v>
      </c>
      <c r="E2741" s="152">
        <v>0</v>
      </c>
      <c r="G2741" s="75"/>
      <c r="H2741" s="21"/>
      <c r="I2741" s="21"/>
      <c r="J2741" s="21"/>
      <c r="K2741" s="21"/>
    </row>
    <row r="2742" spans="1:11" s="130" customFormat="1" ht="12.75" hidden="1" customHeight="1" x14ac:dyDescent="0.2">
      <c r="A2742" s="63"/>
      <c r="B2742" s="284" t="s">
        <v>106</v>
      </c>
      <c r="C2742" s="65"/>
      <c r="D2742" s="66"/>
      <c r="E2742" s="177"/>
      <c r="G2742" s="75"/>
      <c r="H2742" s="21"/>
      <c r="I2742" s="21"/>
      <c r="J2742" s="21"/>
      <c r="K2742" s="21"/>
    </row>
    <row r="2743" spans="1:11" s="130" customFormat="1" ht="12.75" hidden="1" customHeight="1" x14ac:dyDescent="0.2">
      <c r="A2743" s="541" t="s">
        <v>263</v>
      </c>
      <c r="B2743" s="543"/>
      <c r="C2743" s="68"/>
      <c r="D2743" s="61" t="s">
        <v>311</v>
      </c>
      <c r="E2743" s="178">
        <f>SUM(E2744:E2763)</f>
        <v>0</v>
      </c>
      <c r="G2743" s="75"/>
      <c r="H2743" s="21"/>
      <c r="I2743" s="21"/>
      <c r="J2743" s="21"/>
      <c r="K2743" s="21"/>
    </row>
    <row r="2744" spans="1:11" s="130" customFormat="1" ht="12.75" hidden="1" customHeight="1" x14ac:dyDescent="0.2">
      <c r="A2744" s="63">
        <v>17</v>
      </c>
      <c r="B2744" s="38">
        <v>59901</v>
      </c>
      <c r="C2744" s="70"/>
      <c r="D2744" s="66" t="s">
        <v>312</v>
      </c>
      <c r="E2744" s="152">
        <v>0</v>
      </c>
      <c r="G2744" s="75"/>
      <c r="H2744" s="21"/>
      <c r="I2744" s="21"/>
      <c r="J2744" s="21"/>
      <c r="K2744" s="21"/>
    </row>
    <row r="2745" spans="1:11" s="130" customFormat="1" ht="12.75" hidden="1" customHeight="1" x14ac:dyDescent="0.2">
      <c r="A2745" s="63"/>
      <c r="B2745" s="38">
        <v>59902</v>
      </c>
      <c r="C2745" s="70"/>
      <c r="D2745" s="66" t="s">
        <v>375</v>
      </c>
      <c r="E2745" s="152">
        <f>+'Gastos 630'!F348</f>
        <v>0</v>
      </c>
      <c r="G2745" s="75"/>
      <c r="H2745" s="21"/>
      <c r="I2745" s="21"/>
      <c r="J2745" s="21"/>
      <c r="K2745" s="21"/>
    </row>
    <row r="2746" spans="1:11" s="130" customFormat="1" ht="12.75" hidden="1" customHeight="1" x14ac:dyDescent="0.2">
      <c r="A2746" s="63"/>
      <c r="B2746" s="38">
        <v>59903</v>
      </c>
      <c r="C2746" s="70"/>
      <c r="D2746" s="66" t="s">
        <v>374</v>
      </c>
      <c r="E2746" s="152">
        <v>0</v>
      </c>
      <c r="G2746" s="75"/>
      <c r="H2746" s="21"/>
      <c r="I2746" s="21"/>
      <c r="J2746" s="21"/>
      <c r="K2746" s="21"/>
    </row>
    <row r="2747" spans="1:11" s="130" customFormat="1" ht="12.75" hidden="1" customHeight="1" x14ac:dyDescent="0.2">
      <c r="A2747" s="63"/>
      <c r="B2747" s="38">
        <v>59999</v>
      </c>
      <c r="C2747" s="70"/>
      <c r="D2747" s="66" t="s">
        <v>376</v>
      </c>
      <c r="E2747" s="152">
        <v>0</v>
      </c>
      <c r="G2747" s="75"/>
      <c r="H2747" s="21"/>
      <c r="I2747" s="21"/>
      <c r="J2747" s="21"/>
      <c r="K2747" s="21"/>
    </row>
    <row r="2748" spans="1:11" s="130" customFormat="1" ht="12.75" hidden="1" customHeight="1" x14ac:dyDescent="0.2">
      <c r="A2748" s="63"/>
      <c r="B2748" s="38">
        <v>59901</v>
      </c>
      <c r="C2748" s="70"/>
      <c r="D2748" s="66" t="s">
        <v>312</v>
      </c>
      <c r="E2748" s="152">
        <v>0</v>
      </c>
      <c r="G2748" s="75"/>
      <c r="H2748" s="21"/>
      <c r="I2748" s="21"/>
      <c r="J2748" s="21"/>
      <c r="K2748" s="21"/>
    </row>
    <row r="2749" spans="1:11" s="130" customFormat="1" ht="12.75" hidden="1" customHeight="1" x14ac:dyDescent="0.2">
      <c r="A2749" s="63"/>
      <c r="B2749" s="38">
        <v>59902</v>
      </c>
      <c r="C2749" s="70"/>
      <c r="D2749" s="66" t="s">
        <v>375</v>
      </c>
      <c r="E2749" s="152">
        <v>0</v>
      </c>
      <c r="G2749" s="75"/>
      <c r="H2749" s="21"/>
      <c r="I2749" s="21"/>
      <c r="J2749" s="21"/>
      <c r="K2749" s="21"/>
    </row>
    <row r="2750" spans="1:11" s="130" customFormat="1" ht="12.75" hidden="1" customHeight="1" x14ac:dyDescent="0.2">
      <c r="A2750" s="63"/>
      <c r="B2750" s="38">
        <v>59903</v>
      </c>
      <c r="C2750" s="70"/>
      <c r="D2750" s="66" t="s">
        <v>374</v>
      </c>
      <c r="E2750" s="152">
        <v>0</v>
      </c>
      <c r="G2750" s="75"/>
      <c r="H2750" s="21"/>
      <c r="I2750" s="21"/>
      <c r="J2750" s="21"/>
      <c r="K2750" s="21"/>
    </row>
    <row r="2751" spans="1:11" s="130" customFormat="1" ht="12.75" hidden="1" customHeight="1" x14ac:dyDescent="0.2">
      <c r="A2751" s="63"/>
      <c r="B2751" s="38">
        <v>59999</v>
      </c>
      <c r="C2751" s="70"/>
      <c r="D2751" s="66" t="s">
        <v>376</v>
      </c>
      <c r="E2751" s="152">
        <v>0</v>
      </c>
      <c r="G2751" s="75"/>
      <c r="H2751" s="21"/>
      <c r="I2751" s="21"/>
      <c r="J2751" s="21"/>
      <c r="K2751" s="21"/>
    </row>
    <row r="2752" spans="1:11" s="130" customFormat="1" ht="12.75" hidden="1" customHeight="1" x14ac:dyDescent="0.2">
      <c r="A2752" s="63"/>
      <c r="B2752" s="38">
        <v>59901</v>
      </c>
      <c r="C2752" s="70"/>
      <c r="D2752" s="66" t="s">
        <v>312</v>
      </c>
      <c r="E2752" s="152">
        <v>0</v>
      </c>
      <c r="G2752" s="75"/>
      <c r="H2752" s="21"/>
      <c r="I2752" s="21"/>
      <c r="J2752" s="21"/>
      <c r="K2752" s="21"/>
    </row>
    <row r="2753" spans="1:11" s="130" customFormat="1" ht="12.75" hidden="1" customHeight="1" x14ac:dyDescent="0.2">
      <c r="A2753" s="63"/>
      <c r="B2753" s="38">
        <v>59902</v>
      </c>
      <c r="C2753" s="70"/>
      <c r="D2753" s="66" t="s">
        <v>375</v>
      </c>
      <c r="E2753" s="152">
        <v>0</v>
      </c>
      <c r="G2753" s="75"/>
      <c r="H2753" s="21"/>
      <c r="I2753" s="21"/>
      <c r="J2753" s="21"/>
      <c r="K2753" s="21"/>
    </row>
    <row r="2754" spans="1:11" s="130" customFormat="1" ht="12.75" hidden="1" customHeight="1" x14ac:dyDescent="0.2">
      <c r="A2754" s="63"/>
      <c r="B2754" s="38">
        <v>59903</v>
      </c>
      <c r="C2754" s="70"/>
      <c r="D2754" s="66" t="s">
        <v>374</v>
      </c>
      <c r="E2754" s="152">
        <v>0</v>
      </c>
      <c r="G2754" s="75"/>
      <c r="H2754" s="21"/>
      <c r="I2754" s="21"/>
      <c r="J2754" s="21"/>
      <c r="K2754" s="21"/>
    </row>
    <row r="2755" spans="1:11" s="130" customFormat="1" ht="12.75" hidden="1" customHeight="1" x14ac:dyDescent="0.2">
      <c r="A2755" s="63"/>
      <c r="B2755" s="38">
        <v>59999</v>
      </c>
      <c r="C2755" s="70"/>
      <c r="D2755" s="66" t="s">
        <v>376</v>
      </c>
      <c r="E2755" s="152">
        <v>0</v>
      </c>
      <c r="G2755" s="75"/>
      <c r="H2755" s="21"/>
      <c r="I2755" s="21"/>
      <c r="J2755" s="21"/>
      <c r="K2755" s="21"/>
    </row>
    <row r="2756" spans="1:11" s="130" customFormat="1" ht="12.75" hidden="1" customHeight="1" x14ac:dyDescent="0.2">
      <c r="A2756" s="63"/>
      <c r="B2756" s="38">
        <v>59901</v>
      </c>
      <c r="C2756" s="70"/>
      <c r="D2756" s="66" t="s">
        <v>312</v>
      </c>
      <c r="E2756" s="152">
        <v>0</v>
      </c>
      <c r="G2756" s="75"/>
      <c r="H2756" s="21"/>
      <c r="I2756" s="21"/>
      <c r="J2756" s="21"/>
      <c r="K2756" s="21"/>
    </row>
    <row r="2757" spans="1:11" s="130" customFormat="1" ht="12.75" hidden="1" customHeight="1" x14ac:dyDescent="0.2">
      <c r="A2757" s="63"/>
      <c r="B2757" s="38">
        <v>59902</v>
      </c>
      <c r="C2757" s="70"/>
      <c r="D2757" s="66" t="s">
        <v>375</v>
      </c>
      <c r="E2757" s="152">
        <v>0</v>
      </c>
      <c r="G2757" s="75"/>
      <c r="H2757" s="21"/>
      <c r="I2757" s="21"/>
      <c r="J2757" s="21"/>
      <c r="K2757" s="21"/>
    </row>
    <row r="2758" spans="1:11" s="130" customFormat="1" ht="12.75" hidden="1" customHeight="1" x14ac:dyDescent="0.2">
      <c r="A2758" s="63"/>
      <c r="B2758" s="38">
        <v>59903</v>
      </c>
      <c r="C2758" s="70"/>
      <c r="D2758" s="66" t="s">
        <v>374</v>
      </c>
      <c r="E2758" s="152">
        <v>0</v>
      </c>
      <c r="G2758" s="75"/>
      <c r="H2758" s="21"/>
      <c r="I2758" s="21"/>
      <c r="J2758" s="21"/>
      <c r="K2758" s="21"/>
    </row>
    <row r="2759" spans="1:11" s="130" customFormat="1" ht="12.75" hidden="1" customHeight="1" x14ac:dyDescent="0.2">
      <c r="A2759" s="63"/>
      <c r="B2759" s="38">
        <v>59999</v>
      </c>
      <c r="C2759" s="70"/>
      <c r="D2759" s="66" t="s">
        <v>376</v>
      </c>
      <c r="E2759" s="152">
        <v>0</v>
      </c>
      <c r="G2759" s="75"/>
      <c r="H2759" s="21"/>
      <c r="I2759" s="21"/>
      <c r="J2759" s="21"/>
      <c r="K2759" s="21"/>
    </row>
    <row r="2760" spans="1:11" s="130" customFormat="1" ht="12.75" hidden="1" customHeight="1" x14ac:dyDescent="0.2">
      <c r="A2760" s="63"/>
      <c r="B2760" s="38">
        <v>59901</v>
      </c>
      <c r="C2760" s="70"/>
      <c r="D2760" s="66" t="s">
        <v>312</v>
      </c>
      <c r="E2760" s="152">
        <v>0</v>
      </c>
      <c r="G2760" s="75"/>
      <c r="H2760" s="21"/>
      <c r="I2760" s="21"/>
      <c r="J2760" s="21"/>
      <c r="K2760" s="21"/>
    </row>
    <row r="2761" spans="1:11" s="130" customFormat="1" ht="12.75" hidden="1" customHeight="1" x14ac:dyDescent="0.2">
      <c r="A2761" s="63"/>
      <c r="B2761" s="38">
        <v>59902</v>
      </c>
      <c r="C2761" s="70"/>
      <c r="D2761" s="66" t="s">
        <v>375</v>
      </c>
      <c r="E2761" s="152">
        <v>0</v>
      </c>
      <c r="G2761" s="75"/>
      <c r="H2761" s="21"/>
      <c r="I2761" s="21"/>
      <c r="J2761" s="21"/>
      <c r="K2761" s="21"/>
    </row>
    <row r="2762" spans="1:11" s="130" customFormat="1" ht="12.75" hidden="1" customHeight="1" x14ac:dyDescent="0.2">
      <c r="A2762" s="63"/>
      <c r="B2762" s="38">
        <v>59903</v>
      </c>
      <c r="C2762" s="70"/>
      <c r="D2762" s="66" t="s">
        <v>374</v>
      </c>
      <c r="E2762" s="152">
        <v>0</v>
      </c>
      <c r="G2762" s="75"/>
      <c r="H2762" s="21"/>
      <c r="I2762" s="21"/>
      <c r="J2762" s="21"/>
      <c r="K2762" s="21"/>
    </row>
    <row r="2763" spans="1:11" s="130" customFormat="1" ht="12.75" hidden="1" customHeight="1" x14ac:dyDescent="0.2">
      <c r="A2763" s="63"/>
      <c r="B2763" s="38">
        <v>59999</v>
      </c>
      <c r="C2763" s="70"/>
      <c r="D2763" s="66" t="s">
        <v>376</v>
      </c>
      <c r="E2763" s="152">
        <v>0</v>
      </c>
      <c r="G2763" s="75"/>
      <c r="H2763" s="21"/>
      <c r="I2763" s="21"/>
      <c r="J2763" s="21"/>
      <c r="K2763" s="21"/>
    </row>
    <row r="2764" spans="1:11" s="130" customFormat="1" ht="12.75" hidden="1" customHeight="1" x14ac:dyDescent="0.2">
      <c r="A2764" s="63"/>
      <c r="B2764" s="38">
        <v>59901</v>
      </c>
      <c r="C2764" s="70"/>
      <c r="D2764" s="66" t="s">
        <v>312</v>
      </c>
      <c r="E2764" s="152">
        <v>0</v>
      </c>
      <c r="G2764" s="75"/>
      <c r="H2764" s="21"/>
      <c r="I2764" s="21"/>
      <c r="J2764" s="21"/>
      <c r="K2764" s="21"/>
    </row>
    <row r="2765" spans="1:11" s="130" customFormat="1" ht="12.75" hidden="1" customHeight="1" x14ac:dyDescent="0.2">
      <c r="A2765" s="63"/>
      <c r="B2765" s="38">
        <v>59902</v>
      </c>
      <c r="C2765" s="70"/>
      <c r="D2765" s="66" t="s">
        <v>375</v>
      </c>
      <c r="E2765" s="152">
        <v>0</v>
      </c>
      <c r="G2765" s="75"/>
      <c r="H2765" s="21"/>
      <c r="I2765" s="21"/>
      <c r="J2765" s="21"/>
      <c r="K2765" s="21"/>
    </row>
    <row r="2766" spans="1:11" s="130" customFormat="1" ht="12.75" hidden="1" customHeight="1" x14ac:dyDescent="0.2">
      <c r="A2766" s="63"/>
      <c r="B2766" s="38">
        <v>59903</v>
      </c>
      <c r="C2766" s="70"/>
      <c r="D2766" s="66" t="s">
        <v>374</v>
      </c>
      <c r="E2766" s="152">
        <v>0</v>
      </c>
      <c r="G2766" s="75"/>
      <c r="H2766" s="21"/>
      <c r="I2766" s="21"/>
      <c r="J2766" s="21"/>
      <c r="K2766" s="21"/>
    </row>
    <row r="2767" spans="1:11" s="130" customFormat="1" ht="12.75" hidden="1" customHeight="1" x14ac:dyDescent="0.2">
      <c r="A2767" s="63"/>
      <c r="B2767" s="38">
        <v>59999</v>
      </c>
      <c r="C2767" s="70"/>
      <c r="D2767" s="66" t="s">
        <v>376</v>
      </c>
      <c r="E2767" s="152">
        <v>0</v>
      </c>
      <c r="G2767" s="75"/>
      <c r="H2767" s="21"/>
      <c r="I2767" s="21"/>
      <c r="J2767" s="21"/>
      <c r="K2767" s="21"/>
    </row>
    <row r="2768" spans="1:11" s="130" customFormat="1" ht="12.75" hidden="1" customHeight="1" x14ac:dyDescent="0.2">
      <c r="A2768" s="63"/>
      <c r="B2768" s="38">
        <v>59901</v>
      </c>
      <c r="C2768" s="70"/>
      <c r="D2768" s="66" t="s">
        <v>312</v>
      </c>
      <c r="E2768" s="152">
        <v>0</v>
      </c>
      <c r="G2768" s="75"/>
      <c r="H2768" s="21"/>
      <c r="I2768" s="21"/>
      <c r="J2768" s="21"/>
      <c r="K2768" s="21"/>
    </row>
    <row r="2769" spans="1:11" s="130" customFormat="1" ht="12.75" hidden="1" customHeight="1" x14ac:dyDescent="0.2">
      <c r="A2769" s="63"/>
      <c r="B2769" s="38">
        <v>59902</v>
      </c>
      <c r="C2769" s="70"/>
      <c r="D2769" s="66" t="s">
        <v>375</v>
      </c>
      <c r="E2769" s="152">
        <v>0</v>
      </c>
      <c r="G2769" s="75"/>
      <c r="H2769" s="21"/>
      <c r="I2769" s="21"/>
      <c r="J2769" s="21"/>
      <c r="K2769" s="21"/>
    </row>
    <row r="2770" spans="1:11" s="130" customFormat="1" ht="12.75" hidden="1" customHeight="1" x14ac:dyDescent="0.2">
      <c r="A2770" s="63"/>
      <c r="B2770" s="38">
        <v>59903</v>
      </c>
      <c r="C2770" s="70"/>
      <c r="D2770" s="66" t="s">
        <v>374</v>
      </c>
      <c r="E2770" s="152">
        <v>0</v>
      </c>
      <c r="G2770" s="75"/>
      <c r="H2770" s="21"/>
      <c r="I2770" s="21"/>
      <c r="J2770" s="21"/>
      <c r="K2770" s="21"/>
    </row>
    <row r="2771" spans="1:11" s="130" customFormat="1" ht="12.75" hidden="1" customHeight="1" x14ac:dyDescent="0.2">
      <c r="A2771" s="63"/>
      <c r="B2771" s="38">
        <v>59999</v>
      </c>
      <c r="C2771" s="70"/>
      <c r="D2771" s="66" t="s">
        <v>376</v>
      </c>
      <c r="E2771" s="152">
        <v>0</v>
      </c>
      <c r="G2771" s="75"/>
      <c r="H2771" s="21"/>
      <c r="I2771" s="21"/>
      <c r="J2771" s="21"/>
      <c r="K2771" s="21"/>
    </row>
    <row r="2772" spans="1:11" s="130" customFormat="1" ht="12.75" hidden="1" customHeight="1" x14ac:dyDescent="0.2">
      <c r="A2772" s="63"/>
      <c r="B2772" s="38">
        <v>59901</v>
      </c>
      <c r="C2772" s="70"/>
      <c r="D2772" s="66" t="s">
        <v>312</v>
      </c>
      <c r="E2772" s="152">
        <v>0</v>
      </c>
      <c r="G2772" s="75"/>
      <c r="H2772" s="21"/>
      <c r="I2772" s="21"/>
      <c r="J2772" s="21"/>
      <c r="K2772" s="21"/>
    </row>
    <row r="2773" spans="1:11" s="130" customFormat="1" ht="12.75" hidden="1" customHeight="1" x14ac:dyDescent="0.2">
      <c r="A2773" s="63"/>
      <c r="B2773" s="38">
        <v>59902</v>
      </c>
      <c r="C2773" s="70"/>
      <c r="D2773" s="66" t="s">
        <v>375</v>
      </c>
      <c r="E2773" s="152">
        <v>0</v>
      </c>
      <c r="G2773" s="75"/>
      <c r="H2773" s="21"/>
      <c r="I2773" s="21"/>
      <c r="J2773" s="21"/>
      <c r="K2773" s="21"/>
    </row>
    <row r="2774" spans="1:11" s="130" customFormat="1" ht="12.75" hidden="1" customHeight="1" x14ac:dyDescent="0.2">
      <c r="A2774" s="63"/>
      <c r="B2774" s="38">
        <v>59903</v>
      </c>
      <c r="C2774" s="70"/>
      <c r="D2774" s="66" t="s">
        <v>374</v>
      </c>
      <c r="E2774" s="152">
        <v>0</v>
      </c>
      <c r="G2774" s="75"/>
      <c r="H2774" s="21"/>
      <c r="I2774" s="21"/>
      <c r="J2774" s="21"/>
      <c r="K2774" s="21"/>
    </row>
    <row r="2775" spans="1:11" s="130" customFormat="1" ht="12.75" hidden="1" customHeight="1" x14ac:dyDescent="0.2">
      <c r="A2775" s="63"/>
      <c r="B2775" s="38">
        <v>59999</v>
      </c>
      <c r="C2775" s="70"/>
      <c r="D2775" s="66" t="s">
        <v>376</v>
      </c>
      <c r="E2775" s="152">
        <v>0</v>
      </c>
      <c r="G2775" s="75"/>
      <c r="H2775" s="21"/>
      <c r="I2775" s="21"/>
      <c r="J2775" s="21"/>
      <c r="K2775" s="21"/>
    </row>
    <row r="2776" spans="1:11" s="130" customFormat="1" ht="12.75" hidden="1" customHeight="1" x14ac:dyDescent="0.2">
      <c r="A2776" s="63"/>
      <c r="B2776" s="38">
        <v>59901</v>
      </c>
      <c r="C2776" s="70"/>
      <c r="D2776" s="66" t="s">
        <v>312</v>
      </c>
      <c r="E2776" s="152">
        <v>0</v>
      </c>
      <c r="G2776" s="75"/>
      <c r="H2776" s="21"/>
      <c r="I2776" s="21"/>
      <c r="J2776" s="21"/>
      <c r="K2776" s="21"/>
    </row>
    <row r="2777" spans="1:11" s="130" customFormat="1" ht="12.75" hidden="1" customHeight="1" x14ac:dyDescent="0.2">
      <c r="A2777" s="63"/>
      <c r="B2777" s="38">
        <v>59902</v>
      </c>
      <c r="C2777" s="70"/>
      <c r="D2777" s="66" t="s">
        <v>375</v>
      </c>
      <c r="E2777" s="152">
        <v>0</v>
      </c>
      <c r="G2777" s="75"/>
      <c r="H2777" s="21"/>
      <c r="I2777" s="21"/>
      <c r="J2777" s="21"/>
      <c r="K2777" s="21"/>
    </row>
    <row r="2778" spans="1:11" s="130" customFormat="1" ht="12.75" hidden="1" customHeight="1" x14ac:dyDescent="0.2">
      <c r="A2778" s="63"/>
      <c r="B2778" s="38">
        <v>59903</v>
      </c>
      <c r="C2778" s="70"/>
      <c r="D2778" s="66" t="s">
        <v>374</v>
      </c>
      <c r="E2778" s="152">
        <v>0</v>
      </c>
      <c r="G2778" s="75"/>
      <c r="H2778" s="21"/>
      <c r="I2778" s="21"/>
      <c r="J2778" s="21"/>
      <c r="K2778" s="21"/>
    </row>
    <row r="2779" spans="1:11" s="130" customFormat="1" ht="12.75" hidden="1" customHeight="1" x14ac:dyDescent="0.2">
      <c r="A2779" s="63"/>
      <c r="B2779" s="38">
        <v>59999</v>
      </c>
      <c r="C2779" s="70"/>
      <c r="D2779" s="66" t="s">
        <v>376</v>
      </c>
      <c r="E2779" s="152">
        <v>0</v>
      </c>
      <c r="G2779" s="75"/>
      <c r="H2779" s="21"/>
      <c r="I2779" s="21"/>
      <c r="J2779" s="21"/>
      <c r="K2779" s="21"/>
    </row>
    <row r="2780" spans="1:11" s="130" customFormat="1" ht="12.75" hidden="1" customHeight="1" x14ac:dyDescent="0.2">
      <c r="A2780" s="63"/>
      <c r="B2780" s="38">
        <v>59901</v>
      </c>
      <c r="C2780" s="70"/>
      <c r="D2780" s="66" t="s">
        <v>312</v>
      </c>
      <c r="E2780" s="152">
        <v>0</v>
      </c>
      <c r="G2780" s="75"/>
      <c r="H2780" s="21"/>
      <c r="I2780" s="21"/>
      <c r="J2780" s="21"/>
      <c r="K2780" s="21"/>
    </row>
    <row r="2781" spans="1:11" s="130" customFormat="1" ht="12.75" hidden="1" customHeight="1" x14ac:dyDescent="0.2">
      <c r="A2781" s="63"/>
      <c r="B2781" s="38">
        <v>59902</v>
      </c>
      <c r="C2781" s="70"/>
      <c r="D2781" s="66" t="s">
        <v>375</v>
      </c>
      <c r="E2781" s="152">
        <v>0</v>
      </c>
      <c r="G2781" s="75"/>
      <c r="H2781" s="21"/>
      <c r="I2781" s="21"/>
      <c r="J2781" s="21"/>
      <c r="K2781" s="21"/>
    </row>
    <row r="2782" spans="1:11" s="130" customFormat="1" ht="12.75" hidden="1" customHeight="1" x14ac:dyDescent="0.2">
      <c r="A2782" s="63"/>
      <c r="B2782" s="38">
        <v>59903</v>
      </c>
      <c r="C2782" s="70"/>
      <c r="D2782" s="66" t="s">
        <v>374</v>
      </c>
      <c r="E2782" s="152">
        <v>0</v>
      </c>
      <c r="G2782" s="75"/>
      <c r="H2782" s="21"/>
      <c r="I2782" s="21"/>
      <c r="J2782" s="21"/>
      <c r="K2782" s="21"/>
    </row>
    <row r="2783" spans="1:11" s="130" customFormat="1" ht="12.75" hidden="1" customHeight="1" x14ac:dyDescent="0.2">
      <c r="A2783" s="63"/>
      <c r="B2783" s="38">
        <v>59999</v>
      </c>
      <c r="C2783" s="70"/>
      <c r="D2783" s="66" t="s">
        <v>376</v>
      </c>
      <c r="E2783" s="152">
        <v>0</v>
      </c>
      <c r="G2783" s="75"/>
      <c r="H2783" s="21"/>
      <c r="I2783" s="21"/>
      <c r="J2783" s="21"/>
      <c r="K2783" s="21"/>
    </row>
    <row r="2784" spans="1:11" s="130" customFormat="1" ht="12.75" hidden="1" customHeight="1" x14ac:dyDescent="0.2">
      <c r="A2784" s="63"/>
      <c r="B2784" s="38">
        <v>59901</v>
      </c>
      <c r="C2784" s="70"/>
      <c r="D2784" s="66" t="s">
        <v>312</v>
      </c>
      <c r="E2784" s="152">
        <v>0</v>
      </c>
      <c r="G2784" s="75"/>
      <c r="H2784" s="21"/>
      <c r="I2784" s="21"/>
      <c r="J2784" s="21"/>
      <c r="K2784" s="21"/>
    </row>
    <row r="2785" spans="1:11" s="130" customFormat="1" ht="12.75" hidden="1" customHeight="1" x14ac:dyDescent="0.2">
      <c r="A2785" s="63"/>
      <c r="B2785" s="38">
        <v>59902</v>
      </c>
      <c r="C2785" s="70"/>
      <c r="D2785" s="66" t="s">
        <v>375</v>
      </c>
      <c r="E2785" s="152">
        <v>0</v>
      </c>
      <c r="G2785" s="75"/>
      <c r="H2785" s="21"/>
      <c r="I2785" s="21"/>
      <c r="J2785" s="21"/>
      <c r="K2785" s="21"/>
    </row>
    <row r="2786" spans="1:11" s="130" customFormat="1" ht="12.75" hidden="1" customHeight="1" x14ac:dyDescent="0.2">
      <c r="A2786" s="63"/>
      <c r="B2786" s="38">
        <v>59903</v>
      </c>
      <c r="C2786" s="70"/>
      <c r="D2786" s="66" t="s">
        <v>374</v>
      </c>
      <c r="E2786" s="152">
        <v>0</v>
      </c>
      <c r="G2786" s="75"/>
      <c r="H2786" s="21"/>
      <c r="I2786" s="21"/>
      <c r="J2786" s="21"/>
      <c r="K2786" s="21"/>
    </row>
    <row r="2787" spans="1:11" s="130" customFormat="1" ht="12.75" hidden="1" customHeight="1" x14ac:dyDescent="0.2">
      <c r="A2787" s="63"/>
      <c r="B2787" s="38">
        <v>59999</v>
      </c>
      <c r="C2787" s="70"/>
      <c r="D2787" s="66" t="s">
        <v>376</v>
      </c>
      <c r="E2787" s="152">
        <v>0</v>
      </c>
      <c r="G2787" s="75"/>
      <c r="H2787" s="21"/>
      <c r="I2787" s="21"/>
      <c r="J2787" s="21"/>
      <c r="K2787" s="21"/>
    </row>
    <row r="2788" spans="1:11" s="130" customFormat="1" ht="12.75" hidden="1" customHeight="1" x14ac:dyDescent="0.2">
      <c r="A2788" s="63"/>
      <c r="B2788" s="38">
        <v>59901</v>
      </c>
      <c r="C2788" s="70"/>
      <c r="D2788" s="66" t="s">
        <v>312</v>
      </c>
      <c r="E2788" s="152">
        <v>0</v>
      </c>
      <c r="G2788" s="75"/>
      <c r="H2788" s="21"/>
      <c r="I2788" s="21"/>
      <c r="J2788" s="21"/>
      <c r="K2788" s="21"/>
    </row>
    <row r="2789" spans="1:11" s="130" customFormat="1" ht="12.75" hidden="1" customHeight="1" x14ac:dyDescent="0.2">
      <c r="A2789" s="63"/>
      <c r="B2789" s="38">
        <v>59902</v>
      </c>
      <c r="C2789" s="70"/>
      <c r="D2789" s="66" t="s">
        <v>375</v>
      </c>
      <c r="E2789" s="152">
        <v>0</v>
      </c>
      <c r="G2789" s="75"/>
      <c r="H2789" s="21"/>
      <c r="I2789" s="21"/>
      <c r="J2789" s="21"/>
      <c r="K2789" s="21"/>
    </row>
    <row r="2790" spans="1:11" s="130" customFormat="1" ht="12.75" hidden="1" customHeight="1" x14ac:dyDescent="0.2">
      <c r="A2790" s="63"/>
      <c r="B2790" s="38">
        <v>59903</v>
      </c>
      <c r="C2790" s="70"/>
      <c r="D2790" s="66" t="s">
        <v>374</v>
      </c>
      <c r="E2790" s="152">
        <v>0</v>
      </c>
      <c r="G2790" s="75"/>
      <c r="H2790" s="21"/>
      <c r="I2790" s="21"/>
      <c r="J2790" s="21"/>
      <c r="K2790" s="21"/>
    </row>
    <row r="2791" spans="1:11" s="130" customFormat="1" ht="12.75" hidden="1" customHeight="1" x14ac:dyDescent="0.2">
      <c r="A2791" s="63"/>
      <c r="B2791" s="38">
        <v>59999</v>
      </c>
      <c r="C2791" s="70"/>
      <c r="D2791" s="66" t="s">
        <v>376</v>
      </c>
      <c r="E2791" s="152">
        <v>0</v>
      </c>
      <c r="G2791" s="75"/>
      <c r="H2791" s="21"/>
      <c r="I2791" s="21"/>
      <c r="J2791" s="21"/>
      <c r="K2791" s="21"/>
    </row>
    <row r="2792" spans="1:11" s="130" customFormat="1" ht="12.75" hidden="1" customHeight="1" x14ac:dyDescent="0.2">
      <c r="A2792" s="63"/>
      <c r="B2792" s="38">
        <v>59901</v>
      </c>
      <c r="C2792" s="70"/>
      <c r="D2792" s="66" t="s">
        <v>312</v>
      </c>
      <c r="E2792" s="152">
        <v>0</v>
      </c>
      <c r="G2792" s="75"/>
      <c r="H2792" s="21"/>
      <c r="I2792" s="21"/>
      <c r="J2792" s="21"/>
      <c r="K2792" s="21"/>
    </row>
    <row r="2793" spans="1:11" s="130" customFormat="1" ht="12.75" hidden="1" customHeight="1" x14ac:dyDescent="0.2">
      <c r="A2793" s="63"/>
      <c r="B2793" s="38">
        <v>59902</v>
      </c>
      <c r="C2793" s="70"/>
      <c r="D2793" s="66" t="s">
        <v>375</v>
      </c>
      <c r="E2793" s="152">
        <v>0</v>
      </c>
      <c r="G2793" s="75"/>
      <c r="H2793" s="21"/>
      <c r="I2793" s="21"/>
      <c r="J2793" s="21"/>
      <c r="K2793" s="21"/>
    </row>
    <row r="2794" spans="1:11" s="130" customFormat="1" ht="12.75" hidden="1" customHeight="1" x14ac:dyDescent="0.2">
      <c r="A2794" s="63"/>
      <c r="B2794" s="38">
        <v>59903</v>
      </c>
      <c r="C2794" s="70"/>
      <c r="D2794" s="66" t="s">
        <v>374</v>
      </c>
      <c r="E2794" s="152">
        <v>0</v>
      </c>
      <c r="G2794" s="75"/>
      <c r="H2794" s="21"/>
      <c r="I2794" s="21"/>
      <c r="J2794" s="21"/>
      <c r="K2794" s="21"/>
    </row>
    <row r="2795" spans="1:11" s="130" customFormat="1" ht="12.75" hidden="1" customHeight="1" x14ac:dyDescent="0.2">
      <c r="A2795" s="63"/>
      <c r="B2795" s="38">
        <v>59999</v>
      </c>
      <c r="C2795" s="70"/>
      <c r="D2795" s="66" t="s">
        <v>376</v>
      </c>
      <c r="E2795" s="152">
        <v>0</v>
      </c>
      <c r="G2795" s="75"/>
      <c r="H2795" s="21"/>
      <c r="I2795" s="21"/>
      <c r="J2795" s="21"/>
      <c r="K2795" s="21"/>
    </row>
    <row r="2796" spans="1:11" s="130" customFormat="1" ht="12.75" hidden="1" customHeight="1" x14ac:dyDescent="0.2">
      <c r="A2796" s="63"/>
      <c r="B2796" s="38">
        <v>59901</v>
      </c>
      <c r="C2796" s="70"/>
      <c r="D2796" s="66" t="s">
        <v>312</v>
      </c>
      <c r="E2796" s="152">
        <v>0</v>
      </c>
      <c r="G2796" s="75"/>
      <c r="H2796" s="21"/>
      <c r="I2796" s="21"/>
      <c r="J2796" s="21"/>
      <c r="K2796" s="21"/>
    </row>
    <row r="2797" spans="1:11" s="130" customFormat="1" ht="12.75" hidden="1" customHeight="1" x14ac:dyDescent="0.2">
      <c r="A2797" s="63"/>
      <c r="B2797" s="38">
        <v>59902</v>
      </c>
      <c r="C2797" s="70"/>
      <c r="D2797" s="66" t="s">
        <v>375</v>
      </c>
      <c r="E2797" s="152">
        <v>0</v>
      </c>
      <c r="G2797" s="75"/>
      <c r="H2797" s="21"/>
      <c r="I2797" s="21"/>
      <c r="J2797" s="21"/>
      <c r="K2797" s="21"/>
    </row>
    <row r="2798" spans="1:11" s="130" customFormat="1" ht="12.75" hidden="1" customHeight="1" x14ac:dyDescent="0.2">
      <c r="A2798" s="63"/>
      <c r="B2798" s="38">
        <v>59903</v>
      </c>
      <c r="C2798" s="70"/>
      <c r="D2798" s="66" t="s">
        <v>374</v>
      </c>
      <c r="E2798" s="152">
        <v>0</v>
      </c>
      <c r="G2798" s="75"/>
      <c r="H2798" s="21"/>
      <c r="I2798" s="21"/>
      <c r="J2798" s="21"/>
      <c r="K2798" s="21"/>
    </row>
    <row r="2799" spans="1:11" s="130" customFormat="1" ht="12.75" hidden="1" customHeight="1" x14ac:dyDescent="0.2">
      <c r="A2799" s="63"/>
      <c r="B2799" s="38">
        <v>59999</v>
      </c>
      <c r="C2799" s="70"/>
      <c r="D2799" s="66" t="s">
        <v>376</v>
      </c>
      <c r="E2799" s="152">
        <v>0</v>
      </c>
      <c r="G2799" s="75"/>
      <c r="H2799" s="21"/>
      <c r="I2799" s="21"/>
      <c r="J2799" s="21"/>
      <c r="K2799" s="21"/>
    </row>
    <row r="2800" spans="1:11" s="130" customFormat="1" ht="12.75" hidden="1" customHeight="1" x14ac:dyDescent="0.2">
      <c r="A2800" s="63"/>
      <c r="B2800" s="38">
        <v>59901</v>
      </c>
      <c r="C2800" s="70"/>
      <c r="D2800" s="66" t="s">
        <v>312</v>
      </c>
      <c r="E2800" s="152">
        <v>0</v>
      </c>
      <c r="G2800" s="75"/>
      <c r="H2800" s="21"/>
      <c r="I2800" s="21"/>
      <c r="J2800" s="21"/>
      <c r="K2800" s="21"/>
    </row>
    <row r="2801" spans="1:11" s="75" customFormat="1" ht="12.75" hidden="1" customHeight="1" x14ac:dyDescent="0.2">
      <c r="A2801" s="63"/>
      <c r="B2801" s="38">
        <v>59902</v>
      </c>
      <c r="C2801" s="70"/>
      <c r="D2801" s="66" t="s">
        <v>375</v>
      </c>
      <c r="E2801" s="152">
        <v>0</v>
      </c>
      <c r="F2801" s="130"/>
      <c r="H2801" s="21"/>
      <c r="I2801" s="21"/>
      <c r="J2801" s="21"/>
      <c r="K2801" s="21"/>
    </row>
    <row r="2802" spans="1:11" s="75" customFormat="1" ht="12.75" hidden="1" customHeight="1" x14ac:dyDescent="0.2">
      <c r="A2802" s="63"/>
      <c r="B2802" s="38">
        <v>59903</v>
      </c>
      <c r="C2802" s="70"/>
      <c r="D2802" s="66" t="s">
        <v>374</v>
      </c>
      <c r="E2802" s="152">
        <v>0</v>
      </c>
      <c r="F2802" s="130"/>
      <c r="H2802" s="21"/>
      <c r="I2802" s="21"/>
      <c r="J2802" s="21"/>
      <c r="K2802" s="21"/>
    </row>
    <row r="2803" spans="1:11" s="75" customFormat="1" ht="12.75" hidden="1" customHeight="1" x14ac:dyDescent="0.2">
      <c r="A2803" s="63"/>
      <c r="B2803" s="38">
        <v>59999</v>
      </c>
      <c r="C2803" s="70"/>
      <c r="D2803" s="66" t="s">
        <v>376</v>
      </c>
      <c r="E2803" s="152">
        <v>0</v>
      </c>
      <c r="F2803" s="130"/>
      <c r="H2803" s="21"/>
      <c r="I2803" s="21"/>
      <c r="J2803" s="21"/>
      <c r="K2803" s="21"/>
    </row>
    <row r="2804" spans="1:11" s="75" customFormat="1" ht="12.75" hidden="1" customHeight="1" thickBot="1" x14ac:dyDescent="0.25">
      <c r="A2804" s="105"/>
      <c r="B2804" s="286" t="s">
        <v>106</v>
      </c>
      <c r="C2804" s="143"/>
      <c r="D2804" s="107"/>
      <c r="E2804" s="297"/>
      <c r="F2804" s="130"/>
      <c r="H2804" s="21"/>
      <c r="I2804" s="21"/>
      <c r="J2804" s="21"/>
      <c r="K2804" s="21"/>
    </row>
    <row r="2805" spans="1:11" s="75" customFormat="1" ht="18" customHeight="1" thickBot="1" x14ac:dyDescent="0.25">
      <c r="A2805" s="562">
        <v>6</v>
      </c>
      <c r="B2805" s="564"/>
      <c r="C2805" s="74"/>
      <c r="D2805" s="275" t="s">
        <v>227</v>
      </c>
      <c r="E2805" s="276">
        <f>+E2807+E2945+E3184+E3216+E3163</f>
        <v>18000000</v>
      </c>
      <c r="F2805" s="131"/>
      <c r="H2805" s="21"/>
      <c r="I2805" s="21"/>
      <c r="J2805" s="21"/>
      <c r="K2805" s="21"/>
    </row>
    <row r="2806" spans="1:11" s="75" customFormat="1" ht="12.75" customHeight="1" x14ac:dyDescent="0.2">
      <c r="A2806" s="93"/>
      <c r="B2806" s="289" t="s">
        <v>106</v>
      </c>
      <c r="C2806" s="85"/>
      <c r="D2806" s="92"/>
      <c r="E2806" s="122"/>
      <c r="F2806" s="130"/>
      <c r="H2806" s="21"/>
      <c r="I2806" s="21"/>
      <c r="J2806" s="21"/>
      <c r="K2806" s="21"/>
    </row>
    <row r="2807" spans="1:11" s="75" customFormat="1" ht="12.75" hidden="1" customHeight="1" x14ac:dyDescent="0.2">
      <c r="A2807" s="565" t="s">
        <v>264</v>
      </c>
      <c r="B2807" s="567"/>
      <c r="C2807" s="60"/>
      <c r="D2807" s="61" t="s">
        <v>46</v>
      </c>
      <c r="E2807" s="110">
        <f>SUM(E2808:E2943)</f>
        <v>0</v>
      </c>
      <c r="F2807" s="130"/>
      <c r="H2807" s="21"/>
      <c r="I2807" s="21"/>
      <c r="J2807" s="21"/>
      <c r="K2807" s="21"/>
    </row>
    <row r="2808" spans="1:11" s="75" customFormat="1" ht="12.75" hidden="1" customHeight="1" x14ac:dyDescent="0.2">
      <c r="A2808" s="63">
        <v>17</v>
      </c>
      <c r="B2808" s="284">
        <v>60101</v>
      </c>
      <c r="C2808" s="65"/>
      <c r="D2808" s="39" t="s">
        <v>47</v>
      </c>
      <c r="E2808" s="113">
        <v>0</v>
      </c>
      <c r="F2808" s="130"/>
      <c r="H2808" s="21"/>
      <c r="I2808" s="21"/>
      <c r="J2808" s="21"/>
      <c r="K2808" s="21"/>
    </row>
    <row r="2809" spans="1:11" s="75" customFormat="1" ht="12.75" hidden="1" customHeight="1" x14ac:dyDescent="0.2">
      <c r="A2809" s="63">
        <v>17</v>
      </c>
      <c r="B2809" s="284">
        <v>60102</v>
      </c>
      <c r="C2809" s="65"/>
      <c r="D2809" s="39" t="s">
        <v>441</v>
      </c>
      <c r="E2809" s="113">
        <v>0</v>
      </c>
      <c r="F2809" s="130"/>
      <c r="H2809" s="21"/>
      <c r="I2809" s="21"/>
      <c r="J2809" s="21"/>
      <c r="K2809" s="21"/>
    </row>
    <row r="2810" spans="1:11" s="75" customFormat="1" ht="12.75" hidden="1" customHeight="1" x14ac:dyDescent="0.2">
      <c r="A2810" s="63">
        <v>17</v>
      </c>
      <c r="B2810" s="284">
        <v>60103</v>
      </c>
      <c r="C2810" s="65"/>
      <c r="D2810" s="39" t="s">
        <v>49</v>
      </c>
      <c r="E2810" s="113">
        <v>0</v>
      </c>
      <c r="F2810" s="130"/>
      <c r="H2810" s="21"/>
      <c r="I2810" s="21"/>
      <c r="J2810" s="21"/>
      <c r="K2810" s="21"/>
    </row>
    <row r="2811" spans="1:11" s="75" customFormat="1" ht="12.75" hidden="1" customHeight="1" x14ac:dyDescent="0.2">
      <c r="A2811" s="63">
        <v>17</v>
      </c>
      <c r="B2811" s="284">
        <v>60104</v>
      </c>
      <c r="C2811" s="65"/>
      <c r="D2811" s="39" t="s">
        <v>50</v>
      </c>
      <c r="E2811" s="113">
        <v>0</v>
      </c>
      <c r="F2811" s="130"/>
      <c r="H2811" s="21"/>
      <c r="I2811" s="21"/>
      <c r="J2811" s="21"/>
      <c r="K2811" s="21"/>
    </row>
    <row r="2812" spans="1:11" s="75" customFormat="1" ht="12.75" hidden="1" customHeight="1" x14ac:dyDescent="0.2">
      <c r="A2812" s="63">
        <v>17</v>
      </c>
      <c r="B2812" s="284">
        <v>60105</v>
      </c>
      <c r="C2812" s="65"/>
      <c r="D2812" s="39" t="s">
        <v>51</v>
      </c>
      <c r="E2812" s="113">
        <v>0</v>
      </c>
      <c r="F2812" s="130"/>
      <c r="H2812" s="21"/>
      <c r="I2812" s="21"/>
      <c r="J2812" s="21"/>
      <c r="K2812" s="21"/>
    </row>
    <row r="2813" spans="1:11" s="75" customFormat="1" ht="12.75" hidden="1" customHeight="1" x14ac:dyDescent="0.2">
      <c r="A2813" s="63">
        <v>17</v>
      </c>
      <c r="B2813" s="284">
        <v>60106</v>
      </c>
      <c r="C2813" s="65"/>
      <c r="D2813" s="39" t="s">
        <v>52</v>
      </c>
      <c r="E2813" s="113">
        <v>0</v>
      </c>
      <c r="F2813" s="130"/>
      <c r="H2813" s="21"/>
      <c r="I2813" s="21"/>
      <c r="J2813" s="21"/>
      <c r="K2813" s="21"/>
    </row>
    <row r="2814" spans="1:11" s="75" customFormat="1" ht="12.75" hidden="1" customHeight="1" x14ac:dyDescent="0.2">
      <c r="A2814" s="63">
        <v>17</v>
      </c>
      <c r="B2814" s="284">
        <v>60107</v>
      </c>
      <c r="C2814" s="65"/>
      <c r="D2814" s="39" t="s">
        <v>228</v>
      </c>
      <c r="E2814" s="113">
        <v>0</v>
      </c>
      <c r="F2814" s="130"/>
      <c r="H2814" s="21"/>
      <c r="I2814" s="21"/>
      <c r="J2814" s="21"/>
      <c r="K2814" s="21"/>
    </row>
    <row r="2815" spans="1:11" s="75" customFormat="1" ht="12.75" hidden="1" customHeight="1" x14ac:dyDescent="0.2">
      <c r="A2815" s="63">
        <v>17</v>
      </c>
      <c r="B2815" s="284">
        <v>60108</v>
      </c>
      <c r="C2815" s="65"/>
      <c r="D2815" s="39" t="s">
        <v>345</v>
      </c>
      <c r="E2815" s="113">
        <v>0</v>
      </c>
      <c r="F2815" s="130"/>
      <c r="H2815" s="21"/>
      <c r="I2815" s="21"/>
      <c r="J2815" s="21"/>
      <c r="K2815" s="21"/>
    </row>
    <row r="2816" spans="1:11" s="75" customFormat="1" ht="12.75" hidden="1" customHeight="1" x14ac:dyDescent="0.2">
      <c r="A2816" s="63">
        <v>17</v>
      </c>
      <c r="B2816" s="284">
        <v>60109</v>
      </c>
      <c r="C2816" s="65"/>
      <c r="D2816" s="39" t="s">
        <v>346</v>
      </c>
      <c r="E2816" s="113">
        <v>0</v>
      </c>
      <c r="F2816" s="130"/>
      <c r="H2816" s="21"/>
      <c r="I2816" s="21"/>
      <c r="J2816" s="21"/>
      <c r="K2816" s="21"/>
    </row>
    <row r="2817" spans="1:11" s="130" customFormat="1" ht="12.75" hidden="1" customHeight="1" x14ac:dyDescent="0.2">
      <c r="A2817" s="63">
        <v>18</v>
      </c>
      <c r="B2817" s="284">
        <v>60101</v>
      </c>
      <c r="C2817" s="65"/>
      <c r="D2817" s="39" t="s">
        <v>47</v>
      </c>
      <c r="E2817" s="113">
        <v>0</v>
      </c>
      <c r="G2817" s="75"/>
      <c r="H2817" s="21"/>
      <c r="I2817" s="21"/>
      <c r="J2817" s="21"/>
      <c r="K2817" s="21"/>
    </row>
    <row r="2818" spans="1:11" s="130" customFormat="1" ht="12.75" hidden="1" customHeight="1" x14ac:dyDescent="0.2">
      <c r="A2818" s="63">
        <v>18</v>
      </c>
      <c r="B2818" s="284">
        <v>60102</v>
      </c>
      <c r="C2818" s="65"/>
      <c r="D2818" s="39" t="s">
        <v>48</v>
      </c>
      <c r="E2818" s="113">
        <v>0</v>
      </c>
      <c r="G2818" s="75"/>
      <c r="H2818" s="21"/>
      <c r="I2818" s="21"/>
      <c r="J2818" s="21"/>
      <c r="K2818" s="21"/>
    </row>
    <row r="2819" spans="1:11" s="130" customFormat="1" ht="12.75" hidden="1" customHeight="1" x14ac:dyDescent="0.2">
      <c r="A2819" s="63">
        <v>18</v>
      </c>
      <c r="B2819" s="284">
        <v>60103</v>
      </c>
      <c r="C2819" s="65"/>
      <c r="D2819" s="39" t="s">
        <v>49</v>
      </c>
      <c r="E2819" s="113">
        <v>0</v>
      </c>
      <c r="G2819" s="75"/>
      <c r="H2819" s="21"/>
      <c r="I2819" s="21"/>
      <c r="J2819" s="21"/>
      <c r="K2819" s="21"/>
    </row>
    <row r="2820" spans="1:11" s="130" customFormat="1" ht="12.75" hidden="1" customHeight="1" x14ac:dyDescent="0.2">
      <c r="A2820" s="63">
        <v>18</v>
      </c>
      <c r="B2820" s="284">
        <v>60104</v>
      </c>
      <c r="C2820" s="65"/>
      <c r="D2820" s="39" t="s">
        <v>50</v>
      </c>
      <c r="E2820" s="113">
        <v>0</v>
      </c>
      <c r="G2820" s="75"/>
      <c r="H2820" s="21"/>
      <c r="I2820" s="21"/>
      <c r="J2820" s="21"/>
      <c r="K2820" s="21"/>
    </row>
    <row r="2821" spans="1:11" s="130" customFormat="1" ht="12.75" hidden="1" customHeight="1" x14ac:dyDescent="0.2">
      <c r="A2821" s="63">
        <v>18</v>
      </c>
      <c r="B2821" s="284">
        <v>60105</v>
      </c>
      <c r="C2821" s="65"/>
      <c r="D2821" s="39" t="s">
        <v>51</v>
      </c>
      <c r="E2821" s="113">
        <v>0</v>
      </c>
      <c r="G2821" s="75"/>
      <c r="H2821" s="21"/>
      <c r="I2821" s="21"/>
      <c r="J2821" s="21"/>
      <c r="K2821" s="21"/>
    </row>
    <row r="2822" spans="1:11" s="130" customFormat="1" ht="12.75" hidden="1" customHeight="1" x14ac:dyDescent="0.2">
      <c r="A2822" s="63">
        <v>18</v>
      </c>
      <c r="B2822" s="284">
        <v>60106</v>
      </c>
      <c r="C2822" s="65"/>
      <c r="D2822" s="39" t="s">
        <v>52</v>
      </c>
      <c r="E2822" s="113">
        <v>0</v>
      </c>
      <c r="G2822" s="75"/>
      <c r="H2822" s="21"/>
      <c r="I2822" s="21"/>
      <c r="J2822" s="21"/>
      <c r="K2822" s="21"/>
    </row>
    <row r="2823" spans="1:11" s="130" customFormat="1" ht="12.75" hidden="1" customHeight="1" x14ac:dyDescent="0.2">
      <c r="A2823" s="63">
        <v>18</v>
      </c>
      <c r="B2823" s="284">
        <v>60107</v>
      </c>
      <c r="C2823" s="65"/>
      <c r="D2823" s="39" t="s">
        <v>228</v>
      </c>
      <c r="E2823" s="113">
        <v>0</v>
      </c>
      <c r="G2823" s="75"/>
      <c r="H2823" s="21"/>
      <c r="I2823" s="21"/>
      <c r="J2823" s="21"/>
      <c r="K2823" s="21"/>
    </row>
    <row r="2824" spans="1:11" s="130" customFormat="1" ht="12.75" hidden="1" customHeight="1" x14ac:dyDescent="0.2">
      <c r="A2824" s="63">
        <v>18</v>
      </c>
      <c r="B2824" s="284">
        <v>60108</v>
      </c>
      <c r="C2824" s="65"/>
      <c r="D2824" s="39" t="s">
        <v>345</v>
      </c>
      <c r="E2824" s="113">
        <v>0</v>
      </c>
      <c r="G2824" s="75"/>
      <c r="H2824" s="21"/>
      <c r="I2824" s="21"/>
      <c r="J2824" s="21"/>
      <c r="K2824" s="21"/>
    </row>
    <row r="2825" spans="1:11" s="130" customFormat="1" ht="12.75" hidden="1" customHeight="1" x14ac:dyDescent="0.2">
      <c r="A2825" s="63">
        <v>18</v>
      </c>
      <c r="B2825" s="284">
        <v>60109</v>
      </c>
      <c r="C2825" s="65"/>
      <c r="D2825" s="39" t="s">
        <v>346</v>
      </c>
      <c r="E2825" s="113">
        <v>0</v>
      </c>
      <c r="G2825" s="75"/>
      <c r="H2825" s="21"/>
      <c r="I2825" s="21"/>
      <c r="J2825" s="21"/>
      <c r="K2825" s="21"/>
    </row>
    <row r="2826" spans="1:11" s="130" customFormat="1" ht="12.75" hidden="1" customHeight="1" x14ac:dyDescent="0.2">
      <c r="A2826" s="63">
        <v>19</v>
      </c>
      <c r="B2826" s="284">
        <v>60101</v>
      </c>
      <c r="C2826" s="65"/>
      <c r="D2826" s="39" t="s">
        <v>47</v>
      </c>
      <c r="E2826" s="113">
        <v>0</v>
      </c>
      <c r="G2826" s="75"/>
      <c r="H2826" s="21"/>
      <c r="I2826" s="21"/>
      <c r="J2826" s="21"/>
      <c r="K2826" s="21"/>
    </row>
    <row r="2827" spans="1:11" s="130" customFormat="1" ht="12.75" hidden="1" customHeight="1" x14ac:dyDescent="0.2">
      <c r="A2827" s="63">
        <v>19</v>
      </c>
      <c r="B2827" s="284">
        <v>60102</v>
      </c>
      <c r="C2827" s="65"/>
      <c r="D2827" s="39" t="s">
        <v>48</v>
      </c>
      <c r="E2827" s="113">
        <v>0</v>
      </c>
      <c r="G2827" s="75"/>
      <c r="H2827" s="21"/>
      <c r="I2827" s="21"/>
      <c r="J2827" s="21"/>
      <c r="K2827" s="21"/>
    </row>
    <row r="2828" spans="1:11" s="130" customFormat="1" ht="12.75" hidden="1" customHeight="1" x14ac:dyDescent="0.2">
      <c r="A2828" s="63">
        <v>19</v>
      </c>
      <c r="B2828" s="284">
        <v>60103</v>
      </c>
      <c r="C2828" s="65"/>
      <c r="D2828" s="39" t="s">
        <v>49</v>
      </c>
      <c r="E2828" s="113">
        <v>0</v>
      </c>
      <c r="G2828" s="75"/>
      <c r="H2828" s="21"/>
      <c r="I2828" s="21"/>
      <c r="J2828" s="21"/>
      <c r="K2828" s="21"/>
    </row>
    <row r="2829" spans="1:11" s="130" customFormat="1" ht="12.75" hidden="1" customHeight="1" x14ac:dyDescent="0.2">
      <c r="A2829" s="63">
        <v>19</v>
      </c>
      <c r="B2829" s="284">
        <v>60104</v>
      </c>
      <c r="C2829" s="65"/>
      <c r="D2829" s="39" t="s">
        <v>50</v>
      </c>
      <c r="E2829" s="113">
        <v>0</v>
      </c>
      <c r="G2829" s="75"/>
      <c r="H2829" s="21"/>
      <c r="I2829" s="21"/>
      <c r="J2829" s="21"/>
      <c r="K2829" s="21"/>
    </row>
    <row r="2830" spans="1:11" s="130" customFormat="1" ht="12.75" hidden="1" customHeight="1" x14ac:dyDescent="0.2">
      <c r="A2830" s="63">
        <v>19</v>
      </c>
      <c r="B2830" s="284">
        <v>60105</v>
      </c>
      <c r="C2830" s="65"/>
      <c r="D2830" s="39" t="s">
        <v>51</v>
      </c>
      <c r="E2830" s="113">
        <v>0</v>
      </c>
      <c r="G2830" s="75"/>
      <c r="H2830" s="21"/>
      <c r="I2830" s="21"/>
      <c r="J2830" s="21"/>
      <c r="K2830" s="21"/>
    </row>
    <row r="2831" spans="1:11" s="130" customFormat="1" ht="12.75" hidden="1" customHeight="1" x14ac:dyDescent="0.2">
      <c r="A2831" s="63">
        <v>19</v>
      </c>
      <c r="B2831" s="284">
        <v>60106</v>
      </c>
      <c r="C2831" s="65"/>
      <c r="D2831" s="39" t="s">
        <v>52</v>
      </c>
      <c r="E2831" s="113">
        <v>0</v>
      </c>
      <c r="G2831" s="75"/>
      <c r="H2831" s="21"/>
      <c r="I2831" s="21"/>
      <c r="J2831" s="21"/>
      <c r="K2831" s="21"/>
    </row>
    <row r="2832" spans="1:11" s="130" customFormat="1" ht="12.75" hidden="1" customHeight="1" x14ac:dyDescent="0.2">
      <c r="A2832" s="63">
        <v>19</v>
      </c>
      <c r="B2832" s="284">
        <v>60107</v>
      </c>
      <c r="C2832" s="65"/>
      <c r="D2832" s="39" t="s">
        <v>228</v>
      </c>
      <c r="E2832" s="113">
        <v>0</v>
      </c>
      <c r="G2832" s="75"/>
      <c r="H2832" s="21"/>
      <c r="I2832" s="21"/>
      <c r="J2832" s="21"/>
      <c r="K2832" s="21"/>
    </row>
    <row r="2833" spans="1:11" s="130" customFormat="1" ht="12.75" hidden="1" customHeight="1" x14ac:dyDescent="0.2">
      <c r="A2833" s="63">
        <v>19</v>
      </c>
      <c r="B2833" s="284">
        <v>60108</v>
      </c>
      <c r="C2833" s="65"/>
      <c r="D2833" s="39" t="s">
        <v>345</v>
      </c>
      <c r="E2833" s="113">
        <v>0</v>
      </c>
      <c r="G2833" s="75"/>
      <c r="H2833" s="21"/>
      <c r="I2833" s="21"/>
      <c r="J2833" s="21"/>
      <c r="K2833" s="21"/>
    </row>
    <row r="2834" spans="1:11" s="130" customFormat="1" ht="12.75" hidden="1" customHeight="1" x14ac:dyDescent="0.2">
      <c r="A2834" s="63">
        <v>19</v>
      </c>
      <c r="B2834" s="284">
        <v>60109</v>
      </c>
      <c r="C2834" s="65"/>
      <c r="D2834" s="39" t="s">
        <v>346</v>
      </c>
      <c r="E2834" s="113">
        <v>0</v>
      </c>
      <c r="G2834" s="75"/>
      <c r="H2834" s="21"/>
      <c r="I2834" s="21"/>
      <c r="J2834" s="21"/>
      <c r="K2834" s="21"/>
    </row>
    <row r="2835" spans="1:11" s="130" customFormat="1" ht="12.75" hidden="1" customHeight="1" x14ac:dyDescent="0.2">
      <c r="A2835" s="63">
        <v>20</v>
      </c>
      <c r="B2835" s="284">
        <v>60101</v>
      </c>
      <c r="C2835" s="65"/>
      <c r="D2835" s="39" t="s">
        <v>47</v>
      </c>
      <c r="E2835" s="113">
        <v>0</v>
      </c>
      <c r="G2835" s="75"/>
      <c r="H2835" s="21"/>
      <c r="I2835" s="21"/>
      <c r="J2835" s="21"/>
      <c r="K2835" s="21"/>
    </row>
    <row r="2836" spans="1:11" s="130" customFormat="1" ht="12.75" hidden="1" customHeight="1" x14ac:dyDescent="0.2">
      <c r="A2836" s="63">
        <v>20</v>
      </c>
      <c r="B2836" s="284">
        <v>60102</v>
      </c>
      <c r="C2836" s="65"/>
      <c r="D2836" s="39" t="s">
        <v>48</v>
      </c>
      <c r="E2836" s="113">
        <v>0</v>
      </c>
      <c r="G2836" s="75"/>
      <c r="H2836" s="21"/>
      <c r="I2836" s="21"/>
      <c r="J2836" s="21"/>
      <c r="K2836" s="21"/>
    </row>
    <row r="2837" spans="1:11" s="130" customFormat="1" ht="12.75" hidden="1" customHeight="1" x14ac:dyDescent="0.2">
      <c r="A2837" s="63">
        <v>20</v>
      </c>
      <c r="B2837" s="284">
        <v>60103</v>
      </c>
      <c r="C2837" s="65"/>
      <c r="D2837" s="39" t="s">
        <v>49</v>
      </c>
      <c r="E2837" s="113">
        <v>0</v>
      </c>
      <c r="G2837" s="75"/>
      <c r="H2837" s="21"/>
      <c r="I2837" s="21"/>
      <c r="J2837" s="21"/>
      <c r="K2837" s="21"/>
    </row>
    <row r="2838" spans="1:11" s="130" customFormat="1" ht="12.75" hidden="1" customHeight="1" x14ac:dyDescent="0.2">
      <c r="A2838" s="63">
        <v>20</v>
      </c>
      <c r="B2838" s="284">
        <v>60104</v>
      </c>
      <c r="C2838" s="65"/>
      <c r="D2838" s="39" t="s">
        <v>50</v>
      </c>
      <c r="E2838" s="113">
        <v>0</v>
      </c>
      <c r="G2838" s="75"/>
      <c r="H2838" s="21"/>
      <c r="I2838" s="21"/>
      <c r="J2838" s="21"/>
      <c r="K2838" s="21"/>
    </row>
    <row r="2839" spans="1:11" s="130" customFormat="1" ht="12.75" hidden="1" customHeight="1" x14ac:dyDescent="0.2">
      <c r="A2839" s="63">
        <v>20</v>
      </c>
      <c r="B2839" s="284">
        <v>60105</v>
      </c>
      <c r="C2839" s="65"/>
      <c r="D2839" s="39" t="s">
        <v>51</v>
      </c>
      <c r="E2839" s="113">
        <v>0</v>
      </c>
      <c r="G2839" s="75"/>
      <c r="H2839" s="21"/>
      <c r="I2839" s="21"/>
      <c r="J2839" s="21"/>
      <c r="K2839" s="21"/>
    </row>
    <row r="2840" spans="1:11" s="130" customFormat="1" ht="12.75" hidden="1" customHeight="1" x14ac:dyDescent="0.2">
      <c r="A2840" s="63">
        <v>20</v>
      </c>
      <c r="B2840" s="284">
        <v>60106</v>
      </c>
      <c r="C2840" s="65"/>
      <c r="D2840" s="39" t="s">
        <v>52</v>
      </c>
      <c r="E2840" s="113">
        <v>0</v>
      </c>
      <c r="G2840" s="75"/>
      <c r="H2840" s="21"/>
      <c r="I2840" s="21"/>
      <c r="J2840" s="21"/>
      <c r="K2840" s="21"/>
    </row>
    <row r="2841" spans="1:11" s="130" customFormat="1" ht="12.75" hidden="1" customHeight="1" x14ac:dyDescent="0.2">
      <c r="A2841" s="63">
        <v>20</v>
      </c>
      <c r="B2841" s="284">
        <v>60107</v>
      </c>
      <c r="C2841" s="65"/>
      <c r="D2841" s="39" t="s">
        <v>228</v>
      </c>
      <c r="E2841" s="113">
        <v>0</v>
      </c>
      <c r="G2841" s="75"/>
      <c r="H2841" s="21"/>
      <c r="I2841" s="21"/>
      <c r="J2841" s="21"/>
      <c r="K2841" s="21"/>
    </row>
    <row r="2842" spans="1:11" s="130" customFormat="1" ht="12.75" hidden="1" customHeight="1" x14ac:dyDescent="0.2">
      <c r="A2842" s="63">
        <v>20</v>
      </c>
      <c r="B2842" s="284">
        <v>60108</v>
      </c>
      <c r="C2842" s="65"/>
      <c r="D2842" s="39" t="s">
        <v>345</v>
      </c>
      <c r="E2842" s="113">
        <v>0</v>
      </c>
      <c r="G2842" s="75"/>
      <c r="H2842" s="21"/>
      <c r="I2842" s="21"/>
      <c r="J2842" s="21"/>
      <c r="K2842" s="21"/>
    </row>
    <row r="2843" spans="1:11" s="130" customFormat="1" ht="12.75" hidden="1" customHeight="1" x14ac:dyDescent="0.2">
      <c r="A2843" s="63">
        <v>20</v>
      </c>
      <c r="B2843" s="284">
        <v>60109</v>
      </c>
      <c r="C2843" s="65"/>
      <c r="D2843" s="39" t="s">
        <v>346</v>
      </c>
      <c r="E2843" s="113">
        <v>0</v>
      </c>
      <c r="G2843" s="75"/>
      <c r="H2843" s="21"/>
      <c r="I2843" s="21"/>
      <c r="J2843" s="21"/>
      <c r="K2843" s="21"/>
    </row>
    <row r="2844" spans="1:11" s="130" customFormat="1" ht="12.75" hidden="1" customHeight="1" x14ac:dyDescent="0.2">
      <c r="A2844" s="63">
        <v>21</v>
      </c>
      <c r="B2844" s="284">
        <v>60101</v>
      </c>
      <c r="C2844" s="65"/>
      <c r="D2844" s="39" t="s">
        <v>47</v>
      </c>
      <c r="E2844" s="113">
        <v>0</v>
      </c>
      <c r="G2844" s="75"/>
      <c r="H2844" s="21"/>
      <c r="I2844" s="21"/>
      <c r="J2844" s="21"/>
      <c r="K2844" s="21"/>
    </row>
    <row r="2845" spans="1:11" s="130" customFormat="1" ht="12.75" hidden="1" customHeight="1" x14ac:dyDescent="0.2">
      <c r="A2845" s="63">
        <v>21</v>
      </c>
      <c r="B2845" s="284">
        <v>60102</v>
      </c>
      <c r="C2845" s="65"/>
      <c r="D2845" s="39" t="s">
        <v>48</v>
      </c>
      <c r="E2845" s="113">
        <v>0</v>
      </c>
      <c r="G2845" s="75"/>
      <c r="H2845" s="21"/>
      <c r="I2845" s="21"/>
      <c r="J2845" s="21"/>
      <c r="K2845" s="21"/>
    </row>
    <row r="2846" spans="1:11" s="130" customFormat="1" ht="12.75" hidden="1" customHeight="1" x14ac:dyDescent="0.2">
      <c r="A2846" s="63">
        <v>21</v>
      </c>
      <c r="B2846" s="284">
        <v>60103</v>
      </c>
      <c r="C2846" s="65"/>
      <c r="D2846" s="39" t="s">
        <v>49</v>
      </c>
      <c r="E2846" s="113">
        <v>0</v>
      </c>
      <c r="G2846" s="75"/>
      <c r="H2846" s="21"/>
      <c r="I2846" s="21"/>
      <c r="J2846" s="21"/>
      <c r="K2846" s="21"/>
    </row>
    <row r="2847" spans="1:11" s="130" customFormat="1" ht="12.75" hidden="1" customHeight="1" x14ac:dyDescent="0.2">
      <c r="A2847" s="63">
        <v>21</v>
      </c>
      <c r="B2847" s="284">
        <v>60104</v>
      </c>
      <c r="C2847" s="65"/>
      <c r="D2847" s="39" t="s">
        <v>50</v>
      </c>
      <c r="E2847" s="113">
        <v>0</v>
      </c>
      <c r="G2847" s="75"/>
      <c r="H2847" s="21"/>
      <c r="I2847" s="21"/>
      <c r="J2847" s="21"/>
      <c r="K2847" s="21"/>
    </row>
    <row r="2848" spans="1:11" s="130" customFormat="1" ht="12.75" hidden="1" customHeight="1" x14ac:dyDescent="0.2">
      <c r="A2848" s="63">
        <v>21</v>
      </c>
      <c r="B2848" s="284">
        <v>60105</v>
      </c>
      <c r="C2848" s="65"/>
      <c r="D2848" s="39" t="s">
        <v>51</v>
      </c>
      <c r="E2848" s="113">
        <v>0</v>
      </c>
      <c r="G2848" s="75"/>
      <c r="H2848" s="21"/>
      <c r="I2848" s="21"/>
      <c r="J2848" s="21"/>
      <c r="K2848" s="21"/>
    </row>
    <row r="2849" spans="1:7" ht="12.75" hidden="1" customHeight="1" x14ac:dyDescent="0.2">
      <c r="A2849" s="63">
        <v>21</v>
      </c>
      <c r="B2849" s="284">
        <v>60106</v>
      </c>
      <c r="C2849" s="65"/>
      <c r="D2849" s="39" t="s">
        <v>52</v>
      </c>
      <c r="E2849" s="113">
        <v>0</v>
      </c>
    </row>
    <row r="2850" spans="1:7" ht="12.75" hidden="1" customHeight="1" x14ac:dyDescent="0.2">
      <c r="A2850" s="63">
        <v>21</v>
      </c>
      <c r="B2850" s="284">
        <v>60107</v>
      </c>
      <c r="C2850" s="65"/>
      <c r="D2850" s="39" t="s">
        <v>228</v>
      </c>
      <c r="E2850" s="113">
        <v>0</v>
      </c>
    </row>
    <row r="2851" spans="1:7" ht="12.75" hidden="1" customHeight="1" x14ac:dyDescent="0.2">
      <c r="A2851" s="63">
        <v>21</v>
      </c>
      <c r="B2851" s="284">
        <v>60108</v>
      </c>
      <c r="C2851" s="65"/>
      <c r="D2851" s="39" t="s">
        <v>345</v>
      </c>
      <c r="E2851" s="113">
        <v>0</v>
      </c>
    </row>
    <row r="2852" spans="1:7" ht="12.75" hidden="1" customHeight="1" x14ac:dyDescent="0.2">
      <c r="A2852" s="63">
        <v>21</v>
      </c>
      <c r="B2852" s="284">
        <v>60109</v>
      </c>
      <c r="C2852" s="65"/>
      <c r="D2852" s="39" t="s">
        <v>346</v>
      </c>
      <c r="E2852" s="113">
        <v>0</v>
      </c>
    </row>
    <row r="2853" spans="1:7" s="79" customFormat="1" ht="12.75" hidden="1" customHeight="1" x14ac:dyDescent="0.2">
      <c r="A2853" s="63">
        <v>22</v>
      </c>
      <c r="B2853" s="284">
        <v>60101</v>
      </c>
      <c r="C2853" s="65"/>
      <c r="D2853" s="39" t="s">
        <v>47</v>
      </c>
      <c r="E2853" s="113">
        <v>0</v>
      </c>
      <c r="F2853" s="133"/>
      <c r="G2853" s="97"/>
    </row>
    <row r="2854" spans="1:7" s="79" customFormat="1" ht="12.75" hidden="1" customHeight="1" x14ac:dyDescent="0.2">
      <c r="A2854" s="63">
        <v>22</v>
      </c>
      <c r="B2854" s="284">
        <v>60102</v>
      </c>
      <c r="C2854" s="65"/>
      <c r="D2854" s="39" t="s">
        <v>48</v>
      </c>
      <c r="E2854" s="113">
        <v>0</v>
      </c>
      <c r="F2854" s="133"/>
      <c r="G2854" s="97"/>
    </row>
    <row r="2855" spans="1:7" s="79" customFormat="1" ht="12.75" hidden="1" customHeight="1" x14ac:dyDescent="0.2">
      <c r="A2855" s="63">
        <v>22</v>
      </c>
      <c r="B2855" s="284">
        <v>60103</v>
      </c>
      <c r="C2855" s="65"/>
      <c r="D2855" s="39" t="s">
        <v>49</v>
      </c>
      <c r="E2855" s="113">
        <v>0</v>
      </c>
      <c r="F2855" s="133"/>
      <c r="G2855" s="97"/>
    </row>
    <row r="2856" spans="1:7" s="79" customFormat="1" ht="12.75" hidden="1" customHeight="1" x14ac:dyDescent="0.2">
      <c r="A2856" s="63">
        <v>22</v>
      </c>
      <c r="B2856" s="284">
        <v>60104</v>
      </c>
      <c r="C2856" s="65"/>
      <c r="D2856" s="39" t="s">
        <v>50</v>
      </c>
      <c r="E2856" s="113">
        <v>0</v>
      </c>
      <c r="F2856" s="133"/>
      <c r="G2856" s="97"/>
    </row>
    <row r="2857" spans="1:7" s="79" customFormat="1" ht="12.75" hidden="1" customHeight="1" x14ac:dyDescent="0.2">
      <c r="A2857" s="63">
        <v>22</v>
      </c>
      <c r="B2857" s="284">
        <v>60105</v>
      </c>
      <c r="C2857" s="65"/>
      <c r="D2857" s="39" t="s">
        <v>51</v>
      </c>
      <c r="E2857" s="113">
        <v>0</v>
      </c>
      <c r="F2857" s="133"/>
      <c r="G2857" s="97"/>
    </row>
    <row r="2858" spans="1:7" s="79" customFormat="1" ht="12.75" hidden="1" customHeight="1" x14ac:dyDescent="0.2">
      <c r="A2858" s="63">
        <v>22</v>
      </c>
      <c r="B2858" s="284">
        <v>60106</v>
      </c>
      <c r="C2858" s="65"/>
      <c r="D2858" s="39" t="s">
        <v>52</v>
      </c>
      <c r="E2858" s="113">
        <v>0</v>
      </c>
      <c r="F2858" s="133"/>
      <c r="G2858" s="97"/>
    </row>
    <row r="2859" spans="1:7" s="79" customFormat="1" ht="12.75" hidden="1" customHeight="1" x14ac:dyDescent="0.2">
      <c r="A2859" s="63">
        <v>22</v>
      </c>
      <c r="B2859" s="284">
        <v>60107</v>
      </c>
      <c r="C2859" s="65"/>
      <c r="D2859" s="39" t="s">
        <v>228</v>
      </c>
      <c r="E2859" s="113">
        <v>0</v>
      </c>
      <c r="F2859" s="133"/>
      <c r="G2859" s="97"/>
    </row>
    <row r="2860" spans="1:7" s="79" customFormat="1" ht="12.75" hidden="1" customHeight="1" x14ac:dyDescent="0.2">
      <c r="A2860" s="63">
        <v>22</v>
      </c>
      <c r="B2860" s="284">
        <v>60108</v>
      </c>
      <c r="C2860" s="65"/>
      <c r="D2860" s="39" t="s">
        <v>345</v>
      </c>
      <c r="E2860" s="113">
        <v>0</v>
      </c>
      <c r="F2860" s="133"/>
      <c r="G2860" s="97"/>
    </row>
    <row r="2861" spans="1:7" s="79" customFormat="1" ht="12.75" hidden="1" customHeight="1" x14ac:dyDescent="0.2">
      <c r="A2861" s="63">
        <v>22</v>
      </c>
      <c r="B2861" s="284">
        <v>60109</v>
      </c>
      <c r="C2861" s="65"/>
      <c r="D2861" s="39" t="s">
        <v>346</v>
      </c>
      <c r="E2861" s="113">
        <v>0</v>
      </c>
      <c r="F2861" s="133"/>
      <c r="G2861" s="97"/>
    </row>
    <row r="2862" spans="1:7" s="79" customFormat="1" ht="12.75" hidden="1" customHeight="1" x14ac:dyDescent="0.2">
      <c r="A2862" s="63">
        <v>23</v>
      </c>
      <c r="B2862" s="284">
        <v>60101</v>
      </c>
      <c r="C2862" s="65"/>
      <c r="D2862" s="39" t="s">
        <v>47</v>
      </c>
      <c r="E2862" s="113">
        <v>0</v>
      </c>
      <c r="F2862" s="133"/>
      <c r="G2862" s="97"/>
    </row>
    <row r="2863" spans="1:7" s="79" customFormat="1" ht="12.75" hidden="1" customHeight="1" x14ac:dyDescent="0.2">
      <c r="A2863" s="63">
        <v>23</v>
      </c>
      <c r="B2863" s="284">
        <v>60102</v>
      </c>
      <c r="C2863" s="65"/>
      <c r="D2863" s="39" t="s">
        <v>48</v>
      </c>
      <c r="E2863" s="113">
        <v>0</v>
      </c>
      <c r="F2863" s="133"/>
      <c r="G2863" s="97"/>
    </row>
    <row r="2864" spans="1:7" s="79" customFormat="1" ht="12.75" hidden="1" customHeight="1" x14ac:dyDescent="0.2">
      <c r="A2864" s="63">
        <v>23</v>
      </c>
      <c r="B2864" s="284">
        <v>60103</v>
      </c>
      <c r="C2864" s="65"/>
      <c r="D2864" s="39" t="s">
        <v>49</v>
      </c>
      <c r="E2864" s="113">
        <v>0</v>
      </c>
      <c r="F2864" s="133"/>
      <c r="G2864" s="97"/>
    </row>
    <row r="2865" spans="1:7" s="79" customFormat="1" ht="12.75" hidden="1" customHeight="1" x14ac:dyDescent="0.2">
      <c r="A2865" s="63">
        <v>23</v>
      </c>
      <c r="B2865" s="284">
        <v>60104</v>
      </c>
      <c r="C2865" s="65"/>
      <c r="D2865" s="39" t="s">
        <v>50</v>
      </c>
      <c r="E2865" s="113">
        <v>0</v>
      </c>
      <c r="F2865" s="133"/>
      <c r="G2865" s="97"/>
    </row>
    <row r="2866" spans="1:7" s="79" customFormat="1" ht="12.75" hidden="1" customHeight="1" x14ac:dyDescent="0.2">
      <c r="A2866" s="63">
        <v>23</v>
      </c>
      <c r="B2866" s="284">
        <v>60105</v>
      </c>
      <c r="C2866" s="65"/>
      <c r="D2866" s="39" t="s">
        <v>51</v>
      </c>
      <c r="E2866" s="113">
        <v>0</v>
      </c>
      <c r="F2866" s="133"/>
      <c r="G2866" s="97"/>
    </row>
    <row r="2867" spans="1:7" s="79" customFormat="1" ht="12.75" hidden="1" customHeight="1" x14ac:dyDescent="0.2">
      <c r="A2867" s="63">
        <v>23</v>
      </c>
      <c r="B2867" s="284">
        <v>60106</v>
      </c>
      <c r="C2867" s="65"/>
      <c r="D2867" s="39" t="s">
        <v>52</v>
      </c>
      <c r="E2867" s="113">
        <v>0</v>
      </c>
      <c r="F2867" s="133"/>
      <c r="G2867" s="97"/>
    </row>
    <row r="2868" spans="1:7" s="79" customFormat="1" ht="12.75" hidden="1" customHeight="1" x14ac:dyDescent="0.2">
      <c r="A2868" s="63">
        <v>23</v>
      </c>
      <c r="B2868" s="284">
        <v>60107</v>
      </c>
      <c r="C2868" s="65"/>
      <c r="D2868" s="39" t="s">
        <v>228</v>
      </c>
      <c r="E2868" s="113">
        <v>0</v>
      </c>
      <c r="F2868" s="133"/>
      <c r="G2868" s="97"/>
    </row>
    <row r="2869" spans="1:7" s="79" customFormat="1" ht="12.75" hidden="1" customHeight="1" x14ac:dyDescent="0.2">
      <c r="A2869" s="63">
        <v>23</v>
      </c>
      <c r="B2869" s="284">
        <v>60108</v>
      </c>
      <c r="C2869" s="65"/>
      <c r="D2869" s="39" t="s">
        <v>345</v>
      </c>
      <c r="E2869" s="113">
        <v>0</v>
      </c>
      <c r="F2869" s="133"/>
      <c r="G2869" s="97"/>
    </row>
    <row r="2870" spans="1:7" s="79" customFormat="1" ht="12.75" hidden="1" customHeight="1" x14ac:dyDescent="0.2">
      <c r="A2870" s="63">
        <v>23</v>
      </c>
      <c r="B2870" s="284">
        <v>60109</v>
      </c>
      <c r="C2870" s="65"/>
      <c r="D2870" s="39" t="s">
        <v>346</v>
      </c>
      <c r="E2870" s="113">
        <v>0</v>
      </c>
      <c r="F2870" s="133"/>
      <c r="G2870" s="97"/>
    </row>
    <row r="2871" spans="1:7" s="79" customFormat="1" ht="12.75" hidden="1" customHeight="1" x14ac:dyDescent="0.2">
      <c r="A2871" s="63">
        <v>24</v>
      </c>
      <c r="B2871" s="284">
        <v>60101</v>
      </c>
      <c r="C2871" s="65"/>
      <c r="D2871" s="39" t="s">
        <v>47</v>
      </c>
      <c r="E2871" s="113">
        <v>0</v>
      </c>
      <c r="F2871" s="133"/>
      <c r="G2871" s="97"/>
    </row>
    <row r="2872" spans="1:7" s="79" customFormat="1" ht="12.75" hidden="1" customHeight="1" x14ac:dyDescent="0.2">
      <c r="A2872" s="63">
        <v>24</v>
      </c>
      <c r="B2872" s="284">
        <v>60102</v>
      </c>
      <c r="C2872" s="65"/>
      <c r="D2872" s="39" t="s">
        <v>48</v>
      </c>
      <c r="E2872" s="113">
        <v>0</v>
      </c>
      <c r="F2872" s="133"/>
      <c r="G2872" s="97"/>
    </row>
    <row r="2873" spans="1:7" s="79" customFormat="1" ht="12.75" hidden="1" customHeight="1" x14ac:dyDescent="0.2">
      <c r="A2873" s="63">
        <v>24</v>
      </c>
      <c r="B2873" s="284">
        <v>60103</v>
      </c>
      <c r="C2873" s="65"/>
      <c r="D2873" s="39" t="s">
        <v>49</v>
      </c>
      <c r="E2873" s="113">
        <v>0</v>
      </c>
      <c r="F2873" s="133"/>
      <c r="G2873" s="97"/>
    </row>
    <row r="2874" spans="1:7" s="79" customFormat="1" ht="12.75" hidden="1" customHeight="1" x14ac:dyDescent="0.2">
      <c r="A2874" s="63">
        <v>24</v>
      </c>
      <c r="B2874" s="284">
        <v>60104</v>
      </c>
      <c r="C2874" s="65"/>
      <c r="D2874" s="39" t="s">
        <v>50</v>
      </c>
      <c r="E2874" s="113">
        <v>0</v>
      </c>
      <c r="F2874" s="133"/>
      <c r="G2874" s="97"/>
    </row>
    <row r="2875" spans="1:7" s="79" customFormat="1" ht="12.75" hidden="1" customHeight="1" x14ac:dyDescent="0.2">
      <c r="A2875" s="63">
        <v>24</v>
      </c>
      <c r="B2875" s="284">
        <v>60105</v>
      </c>
      <c r="C2875" s="65"/>
      <c r="D2875" s="39" t="s">
        <v>51</v>
      </c>
      <c r="E2875" s="113">
        <v>0</v>
      </c>
      <c r="F2875" s="133"/>
      <c r="G2875" s="97"/>
    </row>
    <row r="2876" spans="1:7" s="79" customFormat="1" ht="12.75" hidden="1" customHeight="1" x14ac:dyDescent="0.2">
      <c r="A2876" s="63">
        <v>24</v>
      </c>
      <c r="B2876" s="284">
        <v>60106</v>
      </c>
      <c r="C2876" s="65"/>
      <c r="D2876" s="39" t="s">
        <v>52</v>
      </c>
      <c r="E2876" s="113">
        <v>0</v>
      </c>
      <c r="F2876" s="133"/>
      <c r="G2876" s="97"/>
    </row>
    <row r="2877" spans="1:7" s="79" customFormat="1" ht="12.75" hidden="1" customHeight="1" x14ac:dyDescent="0.2">
      <c r="A2877" s="63">
        <v>24</v>
      </c>
      <c r="B2877" s="284">
        <v>60107</v>
      </c>
      <c r="C2877" s="65"/>
      <c r="D2877" s="39" t="s">
        <v>228</v>
      </c>
      <c r="E2877" s="113">
        <v>0</v>
      </c>
      <c r="F2877" s="133"/>
      <c r="G2877" s="97"/>
    </row>
    <row r="2878" spans="1:7" s="79" customFormat="1" ht="12.75" hidden="1" customHeight="1" x14ac:dyDescent="0.2">
      <c r="A2878" s="63">
        <v>24</v>
      </c>
      <c r="B2878" s="284">
        <v>60108</v>
      </c>
      <c r="C2878" s="65"/>
      <c r="D2878" s="39" t="s">
        <v>345</v>
      </c>
      <c r="E2878" s="113">
        <v>0</v>
      </c>
      <c r="F2878" s="133"/>
      <c r="G2878" s="97"/>
    </row>
    <row r="2879" spans="1:7" s="79" customFormat="1" ht="12.75" hidden="1" customHeight="1" x14ac:dyDescent="0.2">
      <c r="A2879" s="63">
        <v>24</v>
      </c>
      <c r="B2879" s="284">
        <v>60109</v>
      </c>
      <c r="C2879" s="65"/>
      <c r="D2879" s="39" t="s">
        <v>346</v>
      </c>
      <c r="E2879" s="113">
        <v>0</v>
      </c>
      <c r="F2879" s="133"/>
      <c r="G2879" s="97"/>
    </row>
    <row r="2880" spans="1:7" s="79" customFormat="1" ht="12.75" hidden="1" customHeight="1" x14ac:dyDescent="0.2">
      <c r="A2880" s="128">
        <v>19</v>
      </c>
      <c r="B2880" s="292">
        <v>60102</v>
      </c>
      <c r="C2880" s="125"/>
      <c r="D2880" s="126" t="s">
        <v>441</v>
      </c>
      <c r="E2880" s="127">
        <v>0</v>
      </c>
      <c r="F2880" s="133"/>
      <c r="G2880" s="97"/>
    </row>
    <row r="2881" spans="1:7" s="79" customFormat="1" ht="12.75" hidden="1" customHeight="1" x14ac:dyDescent="0.2">
      <c r="A2881" s="63">
        <v>43</v>
      </c>
      <c r="B2881" s="284">
        <v>60101</v>
      </c>
      <c r="C2881" s="65"/>
      <c r="D2881" s="39" t="s">
        <v>47</v>
      </c>
      <c r="E2881" s="113">
        <v>0</v>
      </c>
      <c r="F2881" s="133"/>
      <c r="G2881" s="97"/>
    </row>
    <row r="2882" spans="1:7" s="79" customFormat="1" ht="12.75" hidden="1" customHeight="1" x14ac:dyDescent="0.2">
      <c r="A2882" s="63">
        <v>43</v>
      </c>
      <c r="B2882" s="284">
        <v>60102</v>
      </c>
      <c r="C2882" s="65"/>
      <c r="D2882" s="39" t="s">
        <v>48</v>
      </c>
      <c r="E2882" s="113">
        <v>0</v>
      </c>
      <c r="F2882" s="133"/>
      <c r="G2882" s="97"/>
    </row>
    <row r="2883" spans="1:7" s="79" customFormat="1" ht="12.75" hidden="1" customHeight="1" x14ac:dyDescent="0.2">
      <c r="A2883" s="63">
        <v>43</v>
      </c>
      <c r="B2883" s="284">
        <v>60103</v>
      </c>
      <c r="C2883" s="65"/>
      <c r="D2883" s="39" t="s">
        <v>49</v>
      </c>
      <c r="E2883" s="113">
        <v>0</v>
      </c>
      <c r="F2883" s="133"/>
      <c r="G2883" s="97"/>
    </row>
    <row r="2884" spans="1:7" s="79" customFormat="1" ht="12.75" hidden="1" customHeight="1" x14ac:dyDescent="0.2">
      <c r="A2884" s="63">
        <v>43</v>
      </c>
      <c r="B2884" s="284">
        <v>60104</v>
      </c>
      <c r="C2884" s="65"/>
      <c r="D2884" s="39" t="s">
        <v>50</v>
      </c>
      <c r="E2884" s="113">
        <v>0</v>
      </c>
      <c r="F2884" s="133"/>
      <c r="G2884" s="97"/>
    </row>
    <row r="2885" spans="1:7" s="79" customFormat="1" ht="12.75" hidden="1" customHeight="1" x14ac:dyDescent="0.2">
      <c r="A2885" s="63">
        <v>43</v>
      </c>
      <c r="B2885" s="284">
        <v>60105</v>
      </c>
      <c r="C2885" s="65"/>
      <c r="D2885" s="39" t="s">
        <v>51</v>
      </c>
      <c r="E2885" s="113">
        <v>0</v>
      </c>
      <c r="F2885" s="133"/>
      <c r="G2885" s="97"/>
    </row>
    <row r="2886" spans="1:7" s="79" customFormat="1" ht="12.75" hidden="1" customHeight="1" x14ac:dyDescent="0.2">
      <c r="A2886" s="63">
        <v>43</v>
      </c>
      <c r="B2886" s="284">
        <v>60106</v>
      </c>
      <c r="C2886" s="65"/>
      <c r="D2886" s="39" t="s">
        <v>52</v>
      </c>
      <c r="E2886" s="113">
        <v>0</v>
      </c>
      <c r="F2886" s="133"/>
      <c r="G2886" s="97"/>
    </row>
    <row r="2887" spans="1:7" s="79" customFormat="1" ht="12.75" hidden="1" customHeight="1" x14ac:dyDescent="0.2">
      <c r="A2887" s="63">
        <v>43</v>
      </c>
      <c r="B2887" s="284">
        <v>60107</v>
      </c>
      <c r="C2887" s="65"/>
      <c r="D2887" s="39" t="s">
        <v>228</v>
      </c>
      <c r="E2887" s="113">
        <v>0</v>
      </c>
      <c r="F2887" s="133"/>
      <c r="G2887" s="97"/>
    </row>
    <row r="2888" spans="1:7" s="79" customFormat="1" ht="12.75" hidden="1" customHeight="1" x14ac:dyDescent="0.2">
      <c r="A2888" s="63">
        <v>43</v>
      </c>
      <c r="B2888" s="284">
        <v>60108</v>
      </c>
      <c r="C2888" s="65"/>
      <c r="D2888" s="39" t="s">
        <v>345</v>
      </c>
      <c r="E2888" s="113">
        <v>0</v>
      </c>
      <c r="F2888" s="133"/>
      <c r="G2888" s="97"/>
    </row>
    <row r="2889" spans="1:7" s="79" customFormat="1" ht="12.75" hidden="1" customHeight="1" x14ac:dyDescent="0.2">
      <c r="A2889" s="63">
        <v>43</v>
      </c>
      <c r="B2889" s="284">
        <v>60109</v>
      </c>
      <c r="C2889" s="65"/>
      <c r="D2889" s="39" t="s">
        <v>346</v>
      </c>
      <c r="E2889" s="113">
        <v>0</v>
      </c>
      <c r="F2889" s="133"/>
      <c r="G2889" s="97"/>
    </row>
    <row r="2890" spans="1:7" s="79" customFormat="1" ht="12.75" hidden="1" customHeight="1" x14ac:dyDescent="0.2">
      <c r="A2890" s="63">
        <v>44</v>
      </c>
      <c r="B2890" s="284">
        <v>60101</v>
      </c>
      <c r="C2890" s="65"/>
      <c r="D2890" s="39" t="s">
        <v>47</v>
      </c>
      <c r="E2890" s="113">
        <v>0</v>
      </c>
      <c r="F2890" s="133"/>
      <c r="G2890" s="97"/>
    </row>
    <row r="2891" spans="1:7" s="79" customFormat="1" ht="12.75" hidden="1" customHeight="1" x14ac:dyDescent="0.2">
      <c r="A2891" s="63">
        <v>44</v>
      </c>
      <c r="B2891" s="284">
        <v>60102</v>
      </c>
      <c r="C2891" s="65"/>
      <c r="D2891" s="39" t="s">
        <v>48</v>
      </c>
      <c r="E2891" s="113">
        <v>0</v>
      </c>
      <c r="F2891" s="133"/>
      <c r="G2891" s="97"/>
    </row>
    <row r="2892" spans="1:7" s="79" customFormat="1" ht="12.75" hidden="1" customHeight="1" x14ac:dyDescent="0.2">
      <c r="A2892" s="63">
        <v>44</v>
      </c>
      <c r="B2892" s="284">
        <v>60103</v>
      </c>
      <c r="C2892" s="65"/>
      <c r="D2892" s="39" t="s">
        <v>49</v>
      </c>
      <c r="E2892" s="113">
        <v>0</v>
      </c>
      <c r="F2892" s="133"/>
      <c r="G2892" s="97"/>
    </row>
    <row r="2893" spans="1:7" s="79" customFormat="1" ht="12.75" hidden="1" customHeight="1" x14ac:dyDescent="0.2">
      <c r="A2893" s="63">
        <v>44</v>
      </c>
      <c r="B2893" s="284">
        <v>60104</v>
      </c>
      <c r="C2893" s="65"/>
      <c r="D2893" s="39" t="s">
        <v>50</v>
      </c>
      <c r="E2893" s="113">
        <v>0</v>
      </c>
      <c r="F2893" s="133"/>
      <c r="G2893" s="97"/>
    </row>
    <row r="2894" spans="1:7" s="79" customFormat="1" ht="12.75" hidden="1" customHeight="1" x14ac:dyDescent="0.2">
      <c r="A2894" s="63">
        <v>44</v>
      </c>
      <c r="B2894" s="284">
        <v>60105</v>
      </c>
      <c r="C2894" s="65"/>
      <c r="D2894" s="39" t="s">
        <v>51</v>
      </c>
      <c r="E2894" s="113">
        <v>0</v>
      </c>
      <c r="F2894" s="133"/>
      <c r="G2894" s="97"/>
    </row>
    <row r="2895" spans="1:7" s="79" customFormat="1" ht="12.75" hidden="1" customHeight="1" x14ac:dyDescent="0.2">
      <c r="A2895" s="63">
        <v>44</v>
      </c>
      <c r="B2895" s="284">
        <v>60106</v>
      </c>
      <c r="C2895" s="65"/>
      <c r="D2895" s="39" t="s">
        <v>52</v>
      </c>
      <c r="E2895" s="113">
        <v>0</v>
      </c>
      <c r="F2895" s="133"/>
      <c r="G2895" s="97"/>
    </row>
    <row r="2896" spans="1:7" s="79" customFormat="1" ht="12.75" hidden="1" customHeight="1" x14ac:dyDescent="0.2">
      <c r="A2896" s="63">
        <v>44</v>
      </c>
      <c r="B2896" s="284">
        <v>60107</v>
      </c>
      <c r="C2896" s="65"/>
      <c r="D2896" s="39" t="s">
        <v>228</v>
      </c>
      <c r="E2896" s="113">
        <v>0</v>
      </c>
      <c r="F2896" s="133"/>
      <c r="G2896" s="97"/>
    </row>
    <row r="2897" spans="1:7" s="79" customFormat="1" ht="12.75" hidden="1" customHeight="1" x14ac:dyDescent="0.2">
      <c r="A2897" s="63">
        <v>44</v>
      </c>
      <c r="B2897" s="284">
        <v>60108</v>
      </c>
      <c r="C2897" s="65"/>
      <c r="D2897" s="39" t="s">
        <v>345</v>
      </c>
      <c r="E2897" s="113">
        <v>0</v>
      </c>
      <c r="F2897" s="133"/>
      <c r="G2897" s="97"/>
    </row>
    <row r="2898" spans="1:7" s="79" customFormat="1" ht="12.75" hidden="1" customHeight="1" x14ac:dyDescent="0.2">
      <c r="A2898" s="63">
        <v>44</v>
      </c>
      <c r="B2898" s="284">
        <v>60109</v>
      </c>
      <c r="C2898" s="65"/>
      <c r="D2898" s="39" t="s">
        <v>346</v>
      </c>
      <c r="E2898" s="113">
        <v>0</v>
      </c>
      <c r="F2898" s="133"/>
      <c r="G2898" s="97"/>
    </row>
    <row r="2899" spans="1:7" s="79" customFormat="1" ht="12.75" hidden="1" customHeight="1" x14ac:dyDescent="0.2">
      <c r="A2899" s="63">
        <v>45</v>
      </c>
      <c r="B2899" s="284">
        <v>60101</v>
      </c>
      <c r="C2899" s="65"/>
      <c r="D2899" s="39" t="s">
        <v>47</v>
      </c>
      <c r="E2899" s="113">
        <v>0</v>
      </c>
      <c r="F2899" s="133"/>
      <c r="G2899" s="97"/>
    </row>
    <row r="2900" spans="1:7" s="79" customFormat="1" ht="12.75" hidden="1" customHeight="1" x14ac:dyDescent="0.2">
      <c r="A2900" s="63">
        <v>45</v>
      </c>
      <c r="B2900" s="284">
        <v>60102</v>
      </c>
      <c r="C2900" s="65"/>
      <c r="D2900" s="39" t="s">
        <v>48</v>
      </c>
      <c r="E2900" s="113">
        <v>0</v>
      </c>
      <c r="F2900" s="133"/>
      <c r="G2900" s="97"/>
    </row>
    <row r="2901" spans="1:7" s="79" customFormat="1" ht="12.75" hidden="1" customHeight="1" x14ac:dyDescent="0.2">
      <c r="A2901" s="63">
        <v>45</v>
      </c>
      <c r="B2901" s="284">
        <v>60103</v>
      </c>
      <c r="C2901" s="65"/>
      <c r="D2901" s="39" t="s">
        <v>49</v>
      </c>
      <c r="E2901" s="113">
        <v>0</v>
      </c>
      <c r="F2901" s="133"/>
      <c r="G2901" s="97"/>
    </row>
    <row r="2902" spans="1:7" s="79" customFormat="1" ht="12.75" hidden="1" customHeight="1" x14ac:dyDescent="0.2">
      <c r="A2902" s="63">
        <v>45</v>
      </c>
      <c r="B2902" s="284">
        <v>60104</v>
      </c>
      <c r="C2902" s="65"/>
      <c r="D2902" s="39" t="s">
        <v>50</v>
      </c>
      <c r="E2902" s="113">
        <v>0</v>
      </c>
      <c r="F2902" s="133"/>
      <c r="G2902" s="97"/>
    </row>
    <row r="2903" spans="1:7" s="79" customFormat="1" ht="12.75" hidden="1" customHeight="1" x14ac:dyDescent="0.2">
      <c r="A2903" s="63">
        <v>45</v>
      </c>
      <c r="B2903" s="284">
        <v>60105</v>
      </c>
      <c r="C2903" s="65"/>
      <c r="D2903" s="39" t="s">
        <v>51</v>
      </c>
      <c r="E2903" s="113">
        <v>0</v>
      </c>
      <c r="F2903" s="133"/>
      <c r="G2903" s="97"/>
    </row>
    <row r="2904" spans="1:7" s="79" customFormat="1" ht="12.75" hidden="1" customHeight="1" x14ac:dyDescent="0.2">
      <c r="A2904" s="63">
        <v>45</v>
      </c>
      <c r="B2904" s="284">
        <v>60106</v>
      </c>
      <c r="C2904" s="65"/>
      <c r="D2904" s="39" t="s">
        <v>52</v>
      </c>
      <c r="E2904" s="113">
        <v>0</v>
      </c>
      <c r="F2904" s="133"/>
      <c r="G2904" s="97"/>
    </row>
    <row r="2905" spans="1:7" s="79" customFormat="1" ht="12.75" hidden="1" customHeight="1" x14ac:dyDescent="0.2">
      <c r="A2905" s="63">
        <v>45</v>
      </c>
      <c r="B2905" s="284">
        <v>60107</v>
      </c>
      <c r="C2905" s="65"/>
      <c r="D2905" s="39" t="s">
        <v>228</v>
      </c>
      <c r="E2905" s="113">
        <v>0</v>
      </c>
      <c r="F2905" s="133"/>
      <c r="G2905" s="97"/>
    </row>
    <row r="2906" spans="1:7" s="79" customFormat="1" ht="12.75" hidden="1" customHeight="1" x14ac:dyDescent="0.2">
      <c r="A2906" s="63">
        <v>45</v>
      </c>
      <c r="B2906" s="284">
        <v>60108</v>
      </c>
      <c r="C2906" s="65"/>
      <c r="D2906" s="39" t="s">
        <v>345</v>
      </c>
      <c r="E2906" s="113">
        <v>0</v>
      </c>
      <c r="F2906" s="133"/>
      <c r="G2906" s="97"/>
    </row>
    <row r="2907" spans="1:7" s="79" customFormat="1" ht="12.75" hidden="1" customHeight="1" x14ac:dyDescent="0.2">
      <c r="A2907" s="63">
        <v>45</v>
      </c>
      <c r="B2907" s="284">
        <v>60109</v>
      </c>
      <c r="C2907" s="65"/>
      <c r="D2907" s="39" t="s">
        <v>346</v>
      </c>
      <c r="E2907" s="113">
        <v>0</v>
      </c>
      <c r="F2907" s="133"/>
      <c r="G2907" s="97"/>
    </row>
    <row r="2908" spans="1:7" s="79" customFormat="1" ht="12.75" hidden="1" customHeight="1" x14ac:dyDescent="0.2">
      <c r="A2908" s="63">
        <v>46</v>
      </c>
      <c r="B2908" s="284">
        <v>60101</v>
      </c>
      <c r="C2908" s="65"/>
      <c r="D2908" s="39" t="s">
        <v>47</v>
      </c>
      <c r="E2908" s="113">
        <v>0</v>
      </c>
      <c r="F2908" s="133"/>
      <c r="G2908" s="97"/>
    </row>
    <row r="2909" spans="1:7" s="79" customFormat="1" ht="12.75" hidden="1" customHeight="1" x14ac:dyDescent="0.2">
      <c r="A2909" s="63">
        <v>46</v>
      </c>
      <c r="B2909" s="284">
        <v>60102</v>
      </c>
      <c r="C2909" s="65"/>
      <c r="D2909" s="39" t="s">
        <v>48</v>
      </c>
      <c r="E2909" s="113">
        <v>0</v>
      </c>
      <c r="F2909" s="133"/>
      <c r="G2909" s="97"/>
    </row>
    <row r="2910" spans="1:7" s="79" customFormat="1" ht="12.75" hidden="1" customHeight="1" x14ac:dyDescent="0.2">
      <c r="A2910" s="63">
        <v>46</v>
      </c>
      <c r="B2910" s="284">
        <v>60103</v>
      </c>
      <c r="C2910" s="65"/>
      <c r="D2910" s="39" t="s">
        <v>49</v>
      </c>
      <c r="E2910" s="113">
        <v>0</v>
      </c>
      <c r="F2910" s="133"/>
      <c r="G2910" s="97"/>
    </row>
    <row r="2911" spans="1:7" s="79" customFormat="1" ht="12.75" hidden="1" customHeight="1" x14ac:dyDescent="0.2">
      <c r="A2911" s="63">
        <v>46</v>
      </c>
      <c r="B2911" s="284">
        <v>60104</v>
      </c>
      <c r="C2911" s="65"/>
      <c r="D2911" s="39" t="s">
        <v>50</v>
      </c>
      <c r="E2911" s="113">
        <v>0</v>
      </c>
      <c r="F2911" s="133"/>
      <c r="G2911" s="97"/>
    </row>
    <row r="2912" spans="1:7" s="79" customFormat="1" ht="12.75" hidden="1" customHeight="1" x14ac:dyDescent="0.2">
      <c r="A2912" s="63">
        <v>46</v>
      </c>
      <c r="B2912" s="284">
        <v>60105</v>
      </c>
      <c r="C2912" s="65"/>
      <c r="D2912" s="39" t="s">
        <v>51</v>
      </c>
      <c r="E2912" s="113">
        <v>0</v>
      </c>
      <c r="F2912" s="133"/>
      <c r="G2912" s="97"/>
    </row>
    <row r="2913" spans="1:7" s="79" customFormat="1" ht="12.75" hidden="1" customHeight="1" x14ac:dyDescent="0.2">
      <c r="A2913" s="63">
        <v>46</v>
      </c>
      <c r="B2913" s="284">
        <v>60106</v>
      </c>
      <c r="C2913" s="65"/>
      <c r="D2913" s="39" t="s">
        <v>52</v>
      </c>
      <c r="E2913" s="113">
        <v>0</v>
      </c>
      <c r="F2913" s="133"/>
      <c r="G2913" s="97"/>
    </row>
    <row r="2914" spans="1:7" s="79" customFormat="1" ht="12.75" hidden="1" customHeight="1" x14ac:dyDescent="0.2">
      <c r="A2914" s="63">
        <v>46</v>
      </c>
      <c r="B2914" s="284">
        <v>60107</v>
      </c>
      <c r="C2914" s="65"/>
      <c r="D2914" s="39" t="s">
        <v>228</v>
      </c>
      <c r="E2914" s="113">
        <v>0</v>
      </c>
      <c r="F2914" s="133"/>
      <c r="G2914" s="97"/>
    </row>
    <row r="2915" spans="1:7" s="79" customFormat="1" ht="12.75" hidden="1" customHeight="1" x14ac:dyDescent="0.2">
      <c r="A2915" s="63">
        <v>46</v>
      </c>
      <c r="B2915" s="284">
        <v>60108</v>
      </c>
      <c r="C2915" s="65"/>
      <c r="D2915" s="39" t="s">
        <v>345</v>
      </c>
      <c r="E2915" s="113">
        <v>0</v>
      </c>
      <c r="F2915" s="133"/>
      <c r="G2915" s="97"/>
    </row>
    <row r="2916" spans="1:7" s="79" customFormat="1" ht="12.75" hidden="1" customHeight="1" x14ac:dyDescent="0.2">
      <c r="A2916" s="63">
        <v>46</v>
      </c>
      <c r="B2916" s="284">
        <v>60109</v>
      </c>
      <c r="C2916" s="65"/>
      <c r="D2916" s="39" t="s">
        <v>346</v>
      </c>
      <c r="E2916" s="113">
        <v>0</v>
      </c>
      <c r="F2916" s="133"/>
      <c r="G2916" s="97"/>
    </row>
    <row r="2917" spans="1:7" s="79" customFormat="1" ht="12.75" hidden="1" customHeight="1" x14ac:dyDescent="0.2">
      <c r="A2917" s="63">
        <v>31</v>
      </c>
      <c r="B2917" s="284">
        <v>60101</v>
      </c>
      <c r="C2917" s="65"/>
      <c r="D2917" s="39" t="s">
        <v>47</v>
      </c>
      <c r="E2917" s="113">
        <v>0</v>
      </c>
      <c r="F2917" s="133"/>
      <c r="G2917" s="97"/>
    </row>
    <row r="2918" spans="1:7" s="79" customFormat="1" ht="12.75" hidden="1" customHeight="1" x14ac:dyDescent="0.2">
      <c r="A2918" s="63">
        <v>31</v>
      </c>
      <c r="B2918" s="284">
        <v>60102</v>
      </c>
      <c r="C2918" s="65"/>
      <c r="D2918" s="39" t="s">
        <v>48</v>
      </c>
      <c r="E2918" s="113">
        <v>0</v>
      </c>
      <c r="F2918" s="133"/>
      <c r="G2918" s="97"/>
    </row>
    <row r="2919" spans="1:7" s="79" customFormat="1" ht="12.75" hidden="1" customHeight="1" x14ac:dyDescent="0.2">
      <c r="A2919" s="63">
        <v>31</v>
      </c>
      <c r="B2919" s="284">
        <v>60103</v>
      </c>
      <c r="C2919" s="65"/>
      <c r="D2919" s="39" t="s">
        <v>49</v>
      </c>
      <c r="E2919" s="113">
        <v>0</v>
      </c>
      <c r="F2919" s="133"/>
      <c r="G2919" s="97"/>
    </row>
    <row r="2920" spans="1:7" s="79" customFormat="1" ht="12.75" hidden="1" customHeight="1" x14ac:dyDescent="0.2">
      <c r="A2920" s="63">
        <v>31</v>
      </c>
      <c r="B2920" s="284">
        <v>60104</v>
      </c>
      <c r="C2920" s="65"/>
      <c r="D2920" s="39" t="s">
        <v>50</v>
      </c>
      <c r="E2920" s="113">
        <v>0</v>
      </c>
      <c r="F2920" s="133"/>
      <c r="G2920" s="97"/>
    </row>
    <row r="2921" spans="1:7" s="79" customFormat="1" ht="12.75" hidden="1" customHeight="1" x14ac:dyDescent="0.2">
      <c r="A2921" s="63">
        <v>31</v>
      </c>
      <c r="B2921" s="284">
        <v>60105</v>
      </c>
      <c r="C2921" s="65"/>
      <c r="D2921" s="39" t="s">
        <v>51</v>
      </c>
      <c r="E2921" s="113">
        <v>0</v>
      </c>
      <c r="F2921" s="133"/>
      <c r="G2921" s="97"/>
    </row>
    <row r="2922" spans="1:7" s="79" customFormat="1" ht="12.75" hidden="1" customHeight="1" x14ac:dyDescent="0.2">
      <c r="A2922" s="63">
        <v>31</v>
      </c>
      <c r="B2922" s="284">
        <v>60106</v>
      </c>
      <c r="C2922" s="65"/>
      <c r="D2922" s="39" t="s">
        <v>52</v>
      </c>
      <c r="E2922" s="113">
        <v>0</v>
      </c>
      <c r="F2922" s="133"/>
      <c r="G2922" s="97"/>
    </row>
    <row r="2923" spans="1:7" s="79" customFormat="1" ht="12.75" hidden="1" customHeight="1" x14ac:dyDescent="0.2">
      <c r="A2923" s="63">
        <v>31</v>
      </c>
      <c r="B2923" s="284">
        <v>60107</v>
      </c>
      <c r="C2923" s="65"/>
      <c r="D2923" s="39" t="s">
        <v>228</v>
      </c>
      <c r="E2923" s="113">
        <v>0</v>
      </c>
      <c r="F2923" s="133"/>
      <c r="G2923" s="97"/>
    </row>
    <row r="2924" spans="1:7" s="79" customFormat="1" ht="12.75" hidden="1" customHeight="1" x14ac:dyDescent="0.2">
      <c r="A2924" s="63">
        <v>31</v>
      </c>
      <c r="B2924" s="284">
        <v>60108</v>
      </c>
      <c r="C2924" s="65"/>
      <c r="D2924" s="39" t="s">
        <v>345</v>
      </c>
      <c r="E2924" s="113">
        <v>0</v>
      </c>
      <c r="F2924" s="133"/>
      <c r="G2924" s="97"/>
    </row>
    <row r="2925" spans="1:7" s="79" customFormat="1" ht="12.75" hidden="1" customHeight="1" x14ac:dyDescent="0.2">
      <c r="A2925" s="63">
        <v>31</v>
      </c>
      <c r="B2925" s="284">
        <v>60109</v>
      </c>
      <c r="C2925" s="65"/>
      <c r="D2925" s="39" t="s">
        <v>346</v>
      </c>
      <c r="E2925" s="113">
        <v>0</v>
      </c>
      <c r="F2925" s="133"/>
      <c r="G2925" s="97"/>
    </row>
    <row r="2926" spans="1:7" s="79" customFormat="1" ht="12.75" hidden="1" customHeight="1" x14ac:dyDescent="0.2">
      <c r="A2926" s="63">
        <v>36</v>
      </c>
      <c r="B2926" s="284">
        <v>60101</v>
      </c>
      <c r="C2926" s="65"/>
      <c r="D2926" s="39" t="s">
        <v>47</v>
      </c>
      <c r="E2926" s="113">
        <v>0</v>
      </c>
      <c r="F2926" s="133"/>
      <c r="G2926" s="97"/>
    </row>
    <row r="2927" spans="1:7" s="79" customFormat="1" ht="12.75" hidden="1" customHeight="1" x14ac:dyDescent="0.2">
      <c r="A2927" s="63">
        <v>36</v>
      </c>
      <c r="B2927" s="284">
        <v>60102</v>
      </c>
      <c r="C2927" s="65"/>
      <c r="D2927" s="39" t="s">
        <v>48</v>
      </c>
      <c r="E2927" s="113">
        <v>0</v>
      </c>
      <c r="F2927" s="133"/>
      <c r="G2927" s="97"/>
    </row>
    <row r="2928" spans="1:7" s="79" customFormat="1" ht="12.75" hidden="1" customHeight="1" x14ac:dyDescent="0.2">
      <c r="A2928" s="63">
        <v>36</v>
      </c>
      <c r="B2928" s="284">
        <v>60103</v>
      </c>
      <c r="C2928" s="65"/>
      <c r="D2928" s="39" t="s">
        <v>49</v>
      </c>
      <c r="E2928" s="113">
        <v>0</v>
      </c>
      <c r="F2928" s="133"/>
      <c r="G2928" s="97"/>
    </row>
    <row r="2929" spans="1:7" s="79" customFormat="1" ht="12.75" hidden="1" customHeight="1" x14ac:dyDescent="0.2">
      <c r="A2929" s="63">
        <v>36</v>
      </c>
      <c r="B2929" s="284">
        <v>60104</v>
      </c>
      <c r="C2929" s="65"/>
      <c r="D2929" s="39" t="s">
        <v>50</v>
      </c>
      <c r="E2929" s="113">
        <v>0</v>
      </c>
      <c r="F2929" s="133"/>
      <c r="G2929" s="97"/>
    </row>
    <row r="2930" spans="1:7" s="79" customFormat="1" ht="12.75" hidden="1" customHeight="1" x14ac:dyDescent="0.2">
      <c r="A2930" s="63">
        <v>36</v>
      </c>
      <c r="B2930" s="284">
        <v>60105</v>
      </c>
      <c r="C2930" s="65"/>
      <c r="D2930" s="39" t="s">
        <v>51</v>
      </c>
      <c r="E2930" s="113">
        <v>0</v>
      </c>
      <c r="F2930" s="133"/>
      <c r="G2930" s="97"/>
    </row>
    <row r="2931" spans="1:7" s="79" customFormat="1" ht="12.75" hidden="1" customHeight="1" x14ac:dyDescent="0.2">
      <c r="A2931" s="63">
        <v>36</v>
      </c>
      <c r="B2931" s="284">
        <v>60106</v>
      </c>
      <c r="C2931" s="65"/>
      <c r="D2931" s="39" t="s">
        <v>52</v>
      </c>
      <c r="E2931" s="113">
        <v>0</v>
      </c>
      <c r="F2931" s="133"/>
      <c r="G2931" s="97"/>
    </row>
    <row r="2932" spans="1:7" s="79" customFormat="1" ht="12.75" hidden="1" customHeight="1" x14ac:dyDescent="0.2">
      <c r="A2932" s="63">
        <v>36</v>
      </c>
      <c r="B2932" s="284">
        <v>60107</v>
      </c>
      <c r="C2932" s="65"/>
      <c r="D2932" s="39" t="s">
        <v>228</v>
      </c>
      <c r="E2932" s="113">
        <v>0</v>
      </c>
      <c r="F2932" s="133"/>
      <c r="G2932" s="97"/>
    </row>
    <row r="2933" spans="1:7" s="79" customFormat="1" ht="12.75" hidden="1" customHeight="1" x14ac:dyDescent="0.2">
      <c r="A2933" s="63">
        <v>36</v>
      </c>
      <c r="B2933" s="284">
        <v>60108</v>
      </c>
      <c r="C2933" s="65"/>
      <c r="D2933" s="39" t="s">
        <v>345</v>
      </c>
      <c r="E2933" s="113">
        <v>0</v>
      </c>
      <c r="F2933" s="133"/>
      <c r="G2933" s="97"/>
    </row>
    <row r="2934" spans="1:7" s="79" customFormat="1" ht="12.75" hidden="1" customHeight="1" x14ac:dyDescent="0.2">
      <c r="A2934" s="63">
        <v>36</v>
      </c>
      <c r="B2934" s="284">
        <v>60109</v>
      </c>
      <c r="C2934" s="65"/>
      <c r="D2934" s="39" t="s">
        <v>346</v>
      </c>
      <c r="E2934" s="113">
        <v>0</v>
      </c>
      <c r="F2934" s="133"/>
      <c r="G2934" s="97"/>
    </row>
    <row r="2935" spans="1:7" s="79" customFormat="1" ht="12.75" hidden="1" customHeight="1" x14ac:dyDescent="0.2">
      <c r="A2935" s="63">
        <v>42</v>
      </c>
      <c r="B2935" s="284">
        <v>60101</v>
      </c>
      <c r="C2935" s="65"/>
      <c r="D2935" s="39" t="s">
        <v>47</v>
      </c>
      <c r="E2935" s="113">
        <v>0</v>
      </c>
      <c r="F2935" s="133"/>
      <c r="G2935" s="97"/>
    </row>
    <row r="2936" spans="1:7" s="79" customFormat="1" ht="12.75" hidden="1" customHeight="1" x14ac:dyDescent="0.2">
      <c r="A2936" s="63">
        <v>42</v>
      </c>
      <c r="B2936" s="284">
        <v>60102</v>
      </c>
      <c r="C2936" s="65"/>
      <c r="D2936" s="39" t="s">
        <v>48</v>
      </c>
      <c r="E2936" s="113">
        <v>0</v>
      </c>
      <c r="F2936" s="133"/>
      <c r="G2936" s="97"/>
    </row>
    <row r="2937" spans="1:7" s="79" customFormat="1" ht="12.75" hidden="1" customHeight="1" x14ac:dyDescent="0.2">
      <c r="A2937" s="63">
        <v>42</v>
      </c>
      <c r="B2937" s="284">
        <v>60103</v>
      </c>
      <c r="C2937" s="65"/>
      <c r="D2937" s="39" t="s">
        <v>49</v>
      </c>
      <c r="E2937" s="113">
        <v>0</v>
      </c>
      <c r="F2937" s="133"/>
      <c r="G2937" s="97"/>
    </row>
    <row r="2938" spans="1:7" s="79" customFormat="1" ht="12.75" hidden="1" customHeight="1" x14ac:dyDescent="0.2">
      <c r="A2938" s="63">
        <v>42</v>
      </c>
      <c r="B2938" s="284">
        <v>60104</v>
      </c>
      <c r="C2938" s="65"/>
      <c r="D2938" s="39" t="s">
        <v>50</v>
      </c>
      <c r="E2938" s="113">
        <v>0</v>
      </c>
      <c r="F2938" s="133"/>
      <c r="G2938" s="97"/>
    </row>
    <row r="2939" spans="1:7" s="79" customFormat="1" ht="12.75" hidden="1" customHeight="1" x14ac:dyDescent="0.2">
      <c r="A2939" s="63">
        <v>42</v>
      </c>
      <c r="B2939" s="284">
        <v>60105</v>
      </c>
      <c r="C2939" s="65"/>
      <c r="D2939" s="39" t="s">
        <v>51</v>
      </c>
      <c r="E2939" s="113">
        <v>0</v>
      </c>
      <c r="F2939" s="133"/>
      <c r="G2939" s="97"/>
    </row>
    <row r="2940" spans="1:7" s="79" customFormat="1" ht="12.75" hidden="1" customHeight="1" x14ac:dyDescent="0.2">
      <c r="A2940" s="63">
        <v>42</v>
      </c>
      <c r="B2940" s="284">
        <v>60106</v>
      </c>
      <c r="C2940" s="65"/>
      <c r="D2940" s="39" t="s">
        <v>52</v>
      </c>
      <c r="E2940" s="113">
        <v>0</v>
      </c>
      <c r="F2940" s="133"/>
      <c r="G2940" s="97"/>
    </row>
    <row r="2941" spans="1:7" s="79" customFormat="1" ht="12.75" hidden="1" customHeight="1" x14ac:dyDescent="0.2">
      <c r="A2941" s="63">
        <v>42</v>
      </c>
      <c r="B2941" s="284">
        <v>60107</v>
      </c>
      <c r="C2941" s="65"/>
      <c r="D2941" s="39" t="s">
        <v>228</v>
      </c>
      <c r="E2941" s="113">
        <v>0</v>
      </c>
      <c r="F2941" s="133"/>
      <c r="G2941" s="97"/>
    </row>
    <row r="2942" spans="1:7" s="79" customFormat="1" ht="12.75" hidden="1" customHeight="1" x14ac:dyDescent="0.2">
      <c r="A2942" s="63">
        <v>42</v>
      </c>
      <c r="B2942" s="284">
        <v>60108</v>
      </c>
      <c r="C2942" s="65"/>
      <c r="D2942" s="39" t="s">
        <v>345</v>
      </c>
      <c r="E2942" s="113">
        <v>0</v>
      </c>
      <c r="F2942" s="133"/>
      <c r="G2942" s="97"/>
    </row>
    <row r="2943" spans="1:7" s="79" customFormat="1" ht="12.75" hidden="1" customHeight="1" x14ac:dyDescent="0.2">
      <c r="A2943" s="63">
        <v>42</v>
      </c>
      <c r="B2943" s="284">
        <v>60109</v>
      </c>
      <c r="C2943" s="65"/>
      <c r="D2943" s="39" t="s">
        <v>346</v>
      </c>
      <c r="E2943" s="113">
        <v>0</v>
      </c>
      <c r="F2943" s="133"/>
      <c r="G2943" s="97"/>
    </row>
    <row r="2944" spans="1:7" ht="12.75" hidden="1" customHeight="1" x14ac:dyDescent="0.2">
      <c r="A2944" s="63"/>
      <c r="B2944" s="284" t="s">
        <v>106</v>
      </c>
      <c r="C2944" s="65"/>
      <c r="D2944" s="66"/>
      <c r="E2944" s="112"/>
    </row>
    <row r="2945" spans="1:11" s="130" customFormat="1" ht="12.75" hidden="1" customHeight="1" x14ac:dyDescent="0.2">
      <c r="A2945" s="541" t="s">
        <v>265</v>
      </c>
      <c r="B2945" s="543"/>
      <c r="C2945" s="68"/>
      <c r="D2945" s="61" t="s">
        <v>53</v>
      </c>
      <c r="E2945" s="110">
        <f>SUM(E2946:E3005)</f>
        <v>0</v>
      </c>
      <c r="G2945" s="75"/>
      <c r="H2945" s="21"/>
      <c r="I2945" s="21"/>
      <c r="J2945" s="21"/>
      <c r="K2945" s="21"/>
    </row>
    <row r="2946" spans="1:11" s="130" customFormat="1" ht="12.75" hidden="1" customHeight="1" x14ac:dyDescent="0.2">
      <c r="A2946" s="63">
        <v>17</v>
      </c>
      <c r="B2946" s="38">
        <v>60201</v>
      </c>
      <c r="C2946" s="70"/>
      <c r="D2946" s="66" t="s">
        <v>352</v>
      </c>
      <c r="E2946" s="111">
        <v>0</v>
      </c>
      <c r="G2946" s="75"/>
      <c r="H2946" s="21"/>
      <c r="I2946" s="21"/>
      <c r="J2946" s="21"/>
      <c r="K2946" s="21"/>
    </row>
    <row r="2947" spans="1:11" s="130" customFormat="1" ht="12.75" hidden="1" customHeight="1" x14ac:dyDescent="0.2">
      <c r="A2947" s="63">
        <v>17</v>
      </c>
      <c r="B2947" s="38">
        <v>60202</v>
      </c>
      <c r="C2947" s="70"/>
      <c r="D2947" s="66" t="s">
        <v>353</v>
      </c>
      <c r="E2947" s="111">
        <v>0</v>
      </c>
      <c r="G2947" s="75"/>
      <c r="H2947" s="21"/>
      <c r="I2947" s="21"/>
      <c r="J2947" s="21"/>
      <c r="K2947" s="21"/>
    </row>
    <row r="2948" spans="1:11" s="130" customFormat="1" ht="12.75" hidden="1" customHeight="1" x14ac:dyDescent="0.2">
      <c r="A2948" s="63">
        <v>17</v>
      </c>
      <c r="B2948" s="38">
        <v>60203</v>
      </c>
      <c r="C2948" s="70"/>
      <c r="D2948" s="66" t="s">
        <v>354</v>
      </c>
      <c r="E2948" s="111">
        <v>0</v>
      </c>
      <c r="G2948" s="75"/>
      <c r="H2948" s="21"/>
      <c r="I2948" s="21"/>
      <c r="J2948" s="21"/>
      <c r="K2948" s="21"/>
    </row>
    <row r="2949" spans="1:11" s="130" customFormat="1" ht="12.75" hidden="1" customHeight="1" x14ac:dyDescent="0.2">
      <c r="A2949" s="63"/>
      <c r="B2949" s="38">
        <v>60299</v>
      </c>
      <c r="C2949" s="70"/>
      <c r="D2949" s="66" t="s">
        <v>85</v>
      </c>
      <c r="E2949" s="111">
        <f>+'Gastos 630'!F353</f>
        <v>0</v>
      </c>
      <c r="G2949" s="75"/>
      <c r="H2949" s="21"/>
      <c r="I2949" s="21"/>
      <c r="J2949" s="21"/>
      <c r="K2949" s="21"/>
    </row>
    <row r="2950" spans="1:11" s="130" customFormat="1" ht="12.75" hidden="1" customHeight="1" x14ac:dyDescent="0.2">
      <c r="A2950" s="63">
        <v>18</v>
      </c>
      <c r="B2950" s="38">
        <v>60201</v>
      </c>
      <c r="C2950" s="70"/>
      <c r="D2950" s="66" t="s">
        <v>352</v>
      </c>
      <c r="E2950" s="111">
        <v>0</v>
      </c>
      <c r="G2950" s="75"/>
      <c r="H2950" s="21"/>
      <c r="I2950" s="21"/>
      <c r="J2950" s="21"/>
      <c r="K2950" s="21"/>
    </row>
    <row r="2951" spans="1:11" s="130" customFormat="1" ht="12.75" hidden="1" customHeight="1" x14ac:dyDescent="0.2">
      <c r="A2951" s="63">
        <v>18</v>
      </c>
      <c r="B2951" s="38">
        <v>60202</v>
      </c>
      <c r="C2951" s="70"/>
      <c r="D2951" s="66" t="s">
        <v>353</v>
      </c>
      <c r="E2951" s="111">
        <v>0</v>
      </c>
      <c r="G2951" s="75"/>
      <c r="H2951" s="21"/>
      <c r="I2951" s="21"/>
      <c r="J2951" s="21"/>
      <c r="K2951" s="21"/>
    </row>
    <row r="2952" spans="1:11" s="130" customFormat="1" ht="12.75" hidden="1" customHeight="1" x14ac:dyDescent="0.2">
      <c r="A2952" s="63">
        <v>18</v>
      </c>
      <c r="B2952" s="38">
        <v>60203</v>
      </c>
      <c r="C2952" s="70"/>
      <c r="D2952" s="66" t="s">
        <v>354</v>
      </c>
      <c r="E2952" s="111">
        <v>0</v>
      </c>
      <c r="G2952" s="75"/>
      <c r="H2952" s="21"/>
      <c r="I2952" s="21"/>
      <c r="J2952" s="21"/>
      <c r="K2952" s="21"/>
    </row>
    <row r="2953" spans="1:11" s="130" customFormat="1" ht="12.75" hidden="1" customHeight="1" x14ac:dyDescent="0.2">
      <c r="A2953" s="63">
        <v>18</v>
      </c>
      <c r="B2953" s="38">
        <v>60299</v>
      </c>
      <c r="C2953" s="70"/>
      <c r="D2953" s="66" t="s">
        <v>85</v>
      </c>
      <c r="E2953" s="111">
        <v>0</v>
      </c>
      <c r="G2953" s="75"/>
      <c r="H2953" s="21"/>
      <c r="I2953" s="21"/>
      <c r="J2953" s="21"/>
      <c r="K2953" s="21"/>
    </row>
    <row r="2954" spans="1:11" s="130" customFormat="1" ht="12.75" hidden="1" customHeight="1" x14ac:dyDescent="0.2">
      <c r="A2954" s="63">
        <v>19</v>
      </c>
      <c r="B2954" s="38">
        <v>60201</v>
      </c>
      <c r="C2954" s="70"/>
      <c r="D2954" s="66" t="s">
        <v>352</v>
      </c>
      <c r="E2954" s="111">
        <v>0</v>
      </c>
      <c r="G2954" s="75"/>
      <c r="H2954" s="21"/>
      <c r="I2954" s="21"/>
      <c r="J2954" s="21"/>
      <c r="K2954" s="21"/>
    </row>
    <row r="2955" spans="1:11" s="130" customFormat="1" ht="12.75" hidden="1" customHeight="1" x14ac:dyDescent="0.2">
      <c r="A2955" s="63">
        <v>19</v>
      </c>
      <c r="B2955" s="38">
        <v>60202</v>
      </c>
      <c r="C2955" s="70"/>
      <c r="D2955" s="66" t="s">
        <v>353</v>
      </c>
      <c r="E2955" s="111">
        <v>0</v>
      </c>
      <c r="G2955" s="75"/>
      <c r="H2955" s="21"/>
      <c r="I2955" s="21"/>
      <c r="J2955" s="21"/>
      <c r="K2955" s="21"/>
    </row>
    <row r="2956" spans="1:11" s="130" customFormat="1" ht="12.75" hidden="1" customHeight="1" x14ac:dyDescent="0.2">
      <c r="A2956" s="63">
        <v>19</v>
      </c>
      <c r="B2956" s="38">
        <v>60203</v>
      </c>
      <c r="C2956" s="70"/>
      <c r="D2956" s="66" t="s">
        <v>354</v>
      </c>
      <c r="E2956" s="111">
        <v>0</v>
      </c>
      <c r="G2956" s="75"/>
      <c r="H2956" s="21"/>
      <c r="I2956" s="21"/>
      <c r="J2956" s="21"/>
      <c r="K2956" s="21"/>
    </row>
    <row r="2957" spans="1:11" s="130" customFormat="1" ht="12.75" hidden="1" customHeight="1" x14ac:dyDescent="0.2">
      <c r="A2957" s="63">
        <v>19</v>
      </c>
      <c r="B2957" s="38">
        <v>60299</v>
      </c>
      <c r="C2957" s="70"/>
      <c r="D2957" s="66" t="s">
        <v>85</v>
      </c>
      <c r="E2957" s="111">
        <v>0</v>
      </c>
      <c r="G2957" s="75"/>
      <c r="H2957" s="21"/>
      <c r="I2957" s="21"/>
      <c r="J2957" s="21"/>
      <c r="K2957" s="21"/>
    </row>
    <row r="2958" spans="1:11" s="130" customFormat="1" ht="12.75" hidden="1" customHeight="1" x14ac:dyDescent="0.2">
      <c r="A2958" s="63">
        <v>20</v>
      </c>
      <c r="B2958" s="38">
        <v>60201</v>
      </c>
      <c r="C2958" s="70"/>
      <c r="D2958" s="66" t="s">
        <v>352</v>
      </c>
      <c r="E2958" s="111">
        <v>0</v>
      </c>
      <c r="G2958" s="75"/>
      <c r="H2958" s="21"/>
      <c r="I2958" s="21"/>
      <c r="J2958" s="21"/>
      <c r="K2958" s="21"/>
    </row>
    <row r="2959" spans="1:11" s="130" customFormat="1" ht="12.75" hidden="1" customHeight="1" x14ac:dyDescent="0.2">
      <c r="A2959" s="63">
        <v>20</v>
      </c>
      <c r="B2959" s="38">
        <v>60202</v>
      </c>
      <c r="C2959" s="70"/>
      <c r="D2959" s="66" t="s">
        <v>353</v>
      </c>
      <c r="E2959" s="111">
        <v>0</v>
      </c>
      <c r="G2959" s="75"/>
      <c r="H2959" s="21"/>
      <c r="I2959" s="21"/>
      <c r="J2959" s="21"/>
      <c r="K2959" s="21"/>
    </row>
    <row r="2960" spans="1:11" s="130" customFormat="1" ht="12.75" hidden="1" customHeight="1" x14ac:dyDescent="0.2">
      <c r="A2960" s="63">
        <v>20</v>
      </c>
      <c r="B2960" s="38">
        <v>60203</v>
      </c>
      <c r="C2960" s="70"/>
      <c r="D2960" s="66" t="s">
        <v>354</v>
      </c>
      <c r="E2960" s="111">
        <v>0</v>
      </c>
      <c r="G2960" s="75"/>
      <c r="H2960" s="21"/>
      <c r="I2960" s="21"/>
      <c r="J2960" s="21"/>
      <c r="K2960" s="21"/>
    </row>
    <row r="2961" spans="1:11" s="130" customFormat="1" ht="12.75" hidden="1" customHeight="1" x14ac:dyDescent="0.2">
      <c r="A2961" s="63">
        <v>20</v>
      </c>
      <c r="B2961" s="38">
        <v>60299</v>
      </c>
      <c r="C2961" s="70"/>
      <c r="D2961" s="66" t="s">
        <v>85</v>
      </c>
      <c r="E2961" s="111">
        <v>0</v>
      </c>
      <c r="G2961" s="75"/>
      <c r="H2961" s="21"/>
      <c r="I2961" s="21"/>
      <c r="J2961" s="21"/>
      <c r="K2961" s="21"/>
    </row>
    <row r="2962" spans="1:11" s="130" customFormat="1" ht="12.75" hidden="1" customHeight="1" x14ac:dyDescent="0.2">
      <c r="A2962" s="63">
        <v>21</v>
      </c>
      <c r="B2962" s="38">
        <v>60201</v>
      </c>
      <c r="C2962" s="70"/>
      <c r="D2962" s="66" t="s">
        <v>352</v>
      </c>
      <c r="E2962" s="111">
        <v>0</v>
      </c>
      <c r="G2962" s="75"/>
      <c r="H2962" s="21"/>
      <c r="I2962" s="21"/>
      <c r="J2962" s="21"/>
      <c r="K2962" s="21"/>
    </row>
    <row r="2963" spans="1:11" s="130" customFormat="1" ht="12.75" hidden="1" customHeight="1" x14ac:dyDescent="0.2">
      <c r="A2963" s="63">
        <v>21</v>
      </c>
      <c r="B2963" s="38">
        <v>60202</v>
      </c>
      <c r="C2963" s="70"/>
      <c r="D2963" s="66" t="s">
        <v>353</v>
      </c>
      <c r="E2963" s="111">
        <v>0</v>
      </c>
      <c r="G2963" s="75"/>
      <c r="H2963" s="21"/>
      <c r="I2963" s="21"/>
      <c r="J2963" s="21"/>
      <c r="K2963" s="21"/>
    </row>
    <row r="2964" spans="1:11" s="130" customFormat="1" ht="12.75" hidden="1" customHeight="1" x14ac:dyDescent="0.2">
      <c r="A2964" s="63">
        <v>21</v>
      </c>
      <c r="B2964" s="38">
        <v>60203</v>
      </c>
      <c r="C2964" s="70"/>
      <c r="D2964" s="66" t="s">
        <v>354</v>
      </c>
      <c r="E2964" s="111">
        <v>0</v>
      </c>
      <c r="G2964" s="75"/>
      <c r="H2964" s="21"/>
      <c r="I2964" s="21"/>
      <c r="J2964" s="21"/>
      <c r="K2964" s="21"/>
    </row>
    <row r="2965" spans="1:11" s="130" customFormat="1" ht="12.75" hidden="1" customHeight="1" x14ac:dyDescent="0.2">
      <c r="A2965" s="63">
        <v>21</v>
      </c>
      <c r="B2965" s="38">
        <v>60299</v>
      </c>
      <c r="C2965" s="70"/>
      <c r="D2965" s="66" t="s">
        <v>85</v>
      </c>
      <c r="E2965" s="111">
        <v>0</v>
      </c>
      <c r="G2965" s="75"/>
      <c r="H2965" s="21"/>
      <c r="I2965" s="21"/>
      <c r="J2965" s="21"/>
      <c r="K2965" s="21"/>
    </row>
    <row r="2966" spans="1:11" s="130" customFormat="1" ht="12.75" hidden="1" customHeight="1" x14ac:dyDescent="0.2">
      <c r="A2966" s="63">
        <v>22</v>
      </c>
      <c r="B2966" s="38">
        <v>60201</v>
      </c>
      <c r="C2966" s="70"/>
      <c r="D2966" s="66" t="s">
        <v>352</v>
      </c>
      <c r="E2966" s="111">
        <v>0</v>
      </c>
      <c r="G2966" s="75"/>
      <c r="H2966" s="21"/>
      <c r="I2966" s="21"/>
      <c r="J2966" s="21"/>
      <c r="K2966" s="21"/>
    </row>
    <row r="2967" spans="1:11" s="130" customFormat="1" ht="12.75" hidden="1" customHeight="1" x14ac:dyDescent="0.2">
      <c r="A2967" s="63">
        <v>22</v>
      </c>
      <c r="B2967" s="38">
        <v>60202</v>
      </c>
      <c r="C2967" s="70"/>
      <c r="D2967" s="66" t="s">
        <v>353</v>
      </c>
      <c r="E2967" s="111">
        <v>0</v>
      </c>
      <c r="G2967" s="75"/>
      <c r="H2967" s="21"/>
      <c r="I2967" s="21"/>
      <c r="J2967" s="21"/>
      <c r="K2967" s="21"/>
    </row>
    <row r="2968" spans="1:11" s="130" customFormat="1" ht="12.75" hidden="1" customHeight="1" x14ac:dyDescent="0.2">
      <c r="A2968" s="63">
        <v>22</v>
      </c>
      <c r="B2968" s="38">
        <v>60203</v>
      </c>
      <c r="C2968" s="70"/>
      <c r="D2968" s="66" t="s">
        <v>354</v>
      </c>
      <c r="E2968" s="111">
        <v>0</v>
      </c>
      <c r="G2968" s="75"/>
      <c r="H2968" s="21"/>
      <c r="I2968" s="21"/>
      <c r="J2968" s="21"/>
      <c r="K2968" s="21"/>
    </row>
    <row r="2969" spans="1:11" s="130" customFormat="1" ht="12.75" hidden="1" customHeight="1" x14ac:dyDescent="0.2">
      <c r="A2969" s="63">
        <v>22</v>
      </c>
      <c r="B2969" s="38">
        <v>60299</v>
      </c>
      <c r="C2969" s="70"/>
      <c r="D2969" s="66" t="s">
        <v>85</v>
      </c>
      <c r="E2969" s="111">
        <v>0</v>
      </c>
      <c r="G2969" s="75"/>
      <c r="H2969" s="21"/>
      <c r="I2969" s="21"/>
      <c r="J2969" s="21"/>
      <c r="K2969" s="21"/>
    </row>
    <row r="2970" spans="1:11" s="130" customFormat="1" ht="12.75" hidden="1" customHeight="1" x14ac:dyDescent="0.2">
      <c r="A2970" s="63">
        <v>23</v>
      </c>
      <c r="B2970" s="38">
        <v>60201</v>
      </c>
      <c r="C2970" s="70"/>
      <c r="D2970" s="66" t="s">
        <v>352</v>
      </c>
      <c r="E2970" s="111">
        <v>0</v>
      </c>
      <c r="G2970" s="75"/>
      <c r="H2970" s="21"/>
      <c r="I2970" s="21"/>
      <c r="J2970" s="21"/>
      <c r="K2970" s="21"/>
    </row>
    <row r="2971" spans="1:11" s="130" customFormat="1" ht="12.75" hidden="1" customHeight="1" x14ac:dyDescent="0.2">
      <c r="A2971" s="63">
        <v>23</v>
      </c>
      <c r="B2971" s="38">
        <v>60202</v>
      </c>
      <c r="C2971" s="70"/>
      <c r="D2971" s="66" t="s">
        <v>353</v>
      </c>
      <c r="E2971" s="111">
        <v>0</v>
      </c>
      <c r="G2971" s="75"/>
      <c r="H2971" s="21"/>
      <c r="I2971" s="21"/>
      <c r="J2971" s="21"/>
      <c r="K2971" s="21"/>
    </row>
    <row r="2972" spans="1:11" s="130" customFormat="1" ht="12.75" hidden="1" customHeight="1" x14ac:dyDescent="0.2">
      <c r="A2972" s="63">
        <v>23</v>
      </c>
      <c r="B2972" s="38">
        <v>60203</v>
      </c>
      <c r="C2972" s="70"/>
      <c r="D2972" s="66" t="s">
        <v>354</v>
      </c>
      <c r="E2972" s="111">
        <v>0</v>
      </c>
      <c r="G2972" s="75"/>
      <c r="H2972" s="21"/>
      <c r="I2972" s="21"/>
      <c r="J2972" s="21"/>
      <c r="K2972" s="21"/>
    </row>
    <row r="2973" spans="1:11" s="130" customFormat="1" ht="12.75" hidden="1" customHeight="1" x14ac:dyDescent="0.2">
      <c r="A2973" s="63">
        <v>23</v>
      </c>
      <c r="B2973" s="38">
        <v>60299</v>
      </c>
      <c r="C2973" s="70"/>
      <c r="D2973" s="66" t="s">
        <v>85</v>
      </c>
      <c r="E2973" s="111">
        <v>0</v>
      </c>
      <c r="G2973" s="75"/>
      <c r="H2973" s="21"/>
      <c r="I2973" s="21"/>
      <c r="J2973" s="21"/>
      <c r="K2973" s="21"/>
    </row>
    <row r="2974" spans="1:11" s="130" customFormat="1" ht="12.75" hidden="1" customHeight="1" x14ac:dyDescent="0.2">
      <c r="A2974" s="63">
        <v>24</v>
      </c>
      <c r="B2974" s="38">
        <v>60201</v>
      </c>
      <c r="C2974" s="70"/>
      <c r="D2974" s="66" t="s">
        <v>352</v>
      </c>
      <c r="E2974" s="111">
        <v>0</v>
      </c>
      <c r="G2974" s="75"/>
      <c r="H2974" s="21"/>
      <c r="I2974" s="21"/>
      <c r="J2974" s="21"/>
      <c r="K2974" s="21"/>
    </row>
    <row r="2975" spans="1:11" s="130" customFormat="1" ht="12.75" hidden="1" customHeight="1" x14ac:dyDescent="0.2">
      <c r="A2975" s="63">
        <v>24</v>
      </c>
      <c r="B2975" s="38">
        <v>60202</v>
      </c>
      <c r="C2975" s="70"/>
      <c r="D2975" s="66" t="s">
        <v>353</v>
      </c>
      <c r="E2975" s="111">
        <v>0</v>
      </c>
      <c r="G2975" s="75"/>
      <c r="H2975" s="21"/>
      <c r="I2975" s="21"/>
      <c r="J2975" s="21"/>
      <c r="K2975" s="21"/>
    </row>
    <row r="2976" spans="1:11" s="130" customFormat="1" ht="12.75" hidden="1" customHeight="1" x14ac:dyDescent="0.2">
      <c r="A2976" s="63">
        <v>24</v>
      </c>
      <c r="B2976" s="38">
        <v>60203</v>
      </c>
      <c r="C2976" s="70"/>
      <c r="D2976" s="66" t="s">
        <v>354</v>
      </c>
      <c r="E2976" s="111">
        <v>0</v>
      </c>
      <c r="G2976" s="75"/>
      <c r="H2976" s="21"/>
      <c r="I2976" s="21"/>
      <c r="J2976" s="21"/>
      <c r="K2976" s="21"/>
    </row>
    <row r="2977" spans="1:11" s="130" customFormat="1" ht="12.75" hidden="1" customHeight="1" x14ac:dyDescent="0.2">
      <c r="A2977" s="63">
        <v>24</v>
      </c>
      <c r="B2977" s="38">
        <v>60299</v>
      </c>
      <c r="C2977" s="70"/>
      <c r="D2977" s="66" t="s">
        <v>85</v>
      </c>
      <c r="E2977" s="111">
        <v>0</v>
      </c>
      <c r="G2977" s="75"/>
      <c r="H2977" s="21"/>
      <c r="I2977" s="21"/>
      <c r="J2977" s="21"/>
      <c r="K2977" s="21"/>
    </row>
    <row r="2978" spans="1:11" s="130" customFormat="1" ht="12.75" hidden="1" customHeight="1" x14ac:dyDescent="0.2">
      <c r="A2978" s="63">
        <v>43</v>
      </c>
      <c r="B2978" s="38">
        <v>60201</v>
      </c>
      <c r="C2978" s="70"/>
      <c r="D2978" s="66" t="s">
        <v>352</v>
      </c>
      <c r="E2978" s="111">
        <v>0</v>
      </c>
      <c r="G2978" s="75"/>
      <c r="H2978" s="21"/>
      <c r="I2978" s="21"/>
      <c r="J2978" s="21"/>
      <c r="K2978" s="21"/>
    </row>
    <row r="2979" spans="1:11" s="130" customFormat="1" ht="12.75" hidden="1" customHeight="1" x14ac:dyDescent="0.2">
      <c r="A2979" s="63">
        <v>43</v>
      </c>
      <c r="B2979" s="38">
        <v>60202</v>
      </c>
      <c r="C2979" s="70"/>
      <c r="D2979" s="66" t="s">
        <v>353</v>
      </c>
      <c r="E2979" s="111">
        <v>0</v>
      </c>
      <c r="G2979" s="75"/>
      <c r="H2979" s="21"/>
      <c r="I2979" s="21"/>
      <c r="J2979" s="21"/>
      <c r="K2979" s="21"/>
    </row>
    <row r="2980" spans="1:11" s="130" customFormat="1" ht="12.75" hidden="1" customHeight="1" x14ac:dyDescent="0.2">
      <c r="A2980" s="63">
        <v>43</v>
      </c>
      <c r="B2980" s="38">
        <v>60203</v>
      </c>
      <c r="C2980" s="70"/>
      <c r="D2980" s="66" t="s">
        <v>354</v>
      </c>
      <c r="E2980" s="111">
        <v>0</v>
      </c>
      <c r="G2980" s="75"/>
      <c r="H2980" s="21"/>
      <c r="I2980" s="21"/>
      <c r="J2980" s="21"/>
      <c r="K2980" s="21"/>
    </row>
    <row r="2981" spans="1:11" s="130" customFormat="1" ht="12.75" hidden="1" customHeight="1" x14ac:dyDescent="0.2">
      <c r="A2981" s="63">
        <v>43</v>
      </c>
      <c r="B2981" s="38">
        <v>60299</v>
      </c>
      <c r="C2981" s="70"/>
      <c r="D2981" s="66" t="s">
        <v>85</v>
      </c>
      <c r="E2981" s="111">
        <v>0</v>
      </c>
      <c r="G2981" s="75"/>
      <c r="H2981" s="21"/>
      <c r="I2981" s="21"/>
      <c r="J2981" s="21"/>
      <c r="K2981" s="21"/>
    </row>
    <row r="2982" spans="1:11" s="130" customFormat="1" ht="12.75" hidden="1" customHeight="1" x14ac:dyDescent="0.2">
      <c r="A2982" s="63">
        <v>44</v>
      </c>
      <c r="B2982" s="38">
        <v>60201</v>
      </c>
      <c r="C2982" s="70"/>
      <c r="D2982" s="66" t="s">
        <v>352</v>
      </c>
      <c r="E2982" s="111">
        <v>0</v>
      </c>
      <c r="G2982" s="75"/>
      <c r="H2982" s="21"/>
      <c r="I2982" s="21"/>
      <c r="J2982" s="21"/>
      <c r="K2982" s="21"/>
    </row>
    <row r="2983" spans="1:11" s="130" customFormat="1" ht="12.75" hidden="1" customHeight="1" x14ac:dyDescent="0.2">
      <c r="A2983" s="63">
        <v>44</v>
      </c>
      <c r="B2983" s="38">
        <v>60202</v>
      </c>
      <c r="C2983" s="70"/>
      <c r="D2983" s="66" t="s">
        <v>353</v>
      </c>
      <c r="E2983" s="111">
        <v>0</v>
      </c>
      <c r="G2983" s="75"/>
      <c r="H2983" s="21"/>
      <c r="I2983" s="21"/>
      <c r="J2983" s="21"/>
      <c r="K2983" s="21"/>
    </row>
    <row r="2984" spans="1:11" s="130" customFormat="1" ht="12.75" hidden="1" customHeight="1" x14ac:dyDescent="0.2">
      <c r="A2984" s="63">
        <v>44</v>
      </c>
      <c r="B2984" s="38">
        <v>60203</v>
      </c>
      <c r="C2984" s="70"/>
      <c r="D2984" s="66" t="s">
        <v>354</v>
      </c>
      <c r="E2984" s="111">
        <v>0</v>
      </c>
      <c r="G2984" s="75"/>
      <c r="H2984" s="21"/>
      <c r="I2984" s="21"/>
      <c r="J2984" s="21"/>
      <c r="K2984" s="21"/>
    </row>
    <row r="2985" spans="1:11" s="130" customFormat="1" ht="12.75" hidden="1" customHeight="1" x14ac:dyDescent="0.2">
      <c r="A2985" s="63">
        <v>44</v>
      </c>
      <c r="B2985" s="38">
        <v>60299</v>
      </c>
      <c r="C2985" s="70"/>
      <c r="D2985" s="66" t="s">
        <v>85</v>
      </c>
      <c r="E2985" s="111">
        <v>0</v>
      </c>
      <c r="G2985" s="75"/>
      <c r="H2985" s="21"/>
      <c r="I2985" s="21"/>
      <c r="J2985" s="21"/>
      <c r="K2985" s="21"/>
    </row>
    <row r="2986" spans="1:11" s="130" customFormat="1" ht="12.75" hidden="1" customHeight="1" x14ac:dyDescent="0.2">
      <c r="A2986" s="63">
        <v>45</v>
      </c>
      <c r="B2986" s="38">
        <v>60201</v>
      </c>
      <c r="C2986" s="70"/>
      <c r="D2986" s="66" t="s">
        <v>352</v>
      </c>
      <c r="E2986" s="111">
        <v>0</v>
      </c>
      <c r="G2986" s="75"/>
      <c r="H2986" s="21"/>
      <c r="I2986" s="21"/>
      <c r="J2986" s="21"/>
      <c r="K2986" s="21"/>
    </row>
    <row r="2987" spans="1:11" s="130" customFormat="1" ht="12.75" hidden="1" customHeight="1" x14ac:dyDescent="0.2">
      <c r="A2987" s="63">
        <v>45</v>
      </c>
      <c r="B2987" s="38">
        <v>60202</v>
      </c>
      <c r="C2987" s="70"/>
      <c r="D2987" s="66" t="s">
        <v>353</v>
      </c>
      <c r="E2987" s="111">
        <v>0</v>
      </c>
      <c r="G2987" s="75"/>
      <c r="H2987" s="21"/>
      <c r="I2987" s="21"/>
      <c r="J2987" s="21"/>
      <c r="K2987" s="21"/>
    </row>
    <row r="2988" spans="1:11" s="130" customFormat="1" ht="12.75" hidden="1" customHeight="1" x14ac:dyDescent="0.2">
      <c r="A2988" s="63">
        <v>45</v>
      </c>
      <c r="B2988" s="38">
        <v>60203</v>
      </c>
      <c r="C2988" s="70"/>
      <c r="D2988" s="66" t="s">
        <v>354</v>
      </c>
      <c r="E2988" s="111">
        <v>0</v>
      </c>
      <c r="G2988" s="75"/>
      <c r="H2988" s="21"/>
      <c r="I2988" s="21"/>
      <c r="J2988" s="21"/>
      <c r="K2988" s="21"/>
    </row>
    <row r="2989" spans="1:11" s="130" customFormat="1" ht="12.75" hidden="1" customHeight="1" x14ac:dyDescent="0.2">
      <c r="A2989" s="63">
        <v>45</v>
      </c>
      <c r="B2989" s="38">
        <v>60299</v>
      </c>
      <c r="C2989" s="70"/>
      <c r="D2989" s="66" t="s">
        <v>85</v>
      </c>
      <c r="E2989" s="111">
        <v>0</v>
      </c>
      <c r="G2989" s="75"/>
      <c r="H2989" s="21"/>
      <c r="I2989" s="21"/>
      <c r="J2989" s="21"/>
      <c r="K2989" s="21"/>
    </row>
    <row r="2990" spans="1:11" s="130" customFormat="1" ht="12.75" hidden="1" customHeight="1" x14ac:dyDescent="0.2">
      <c r="A2990" s="63">
        <v>46</v>
      </c>
      <c r="B2990" s="38">
        <v>60201</v>
      </c>
      <c r="C2990" s="70"/>
      <c r="D2990" s="66" t="s">
        <v>352</v>
      </c>
      <c r="E2990" s="111">
        <v>0</v>
      </c>
      <c r="G2990" s="75"/>
      <c r="H2990" s="21"/>
      <c r="I2990" s="21"/>
      <c r="J2990" s="21"/>
      <c r="K2990" s="21"/>
    </row>
    <row r="2991" spans="1:11" s="130" customFormat="1" ht="12.75" hidden="1" customHeight="1" x14ac:dyDescent="0.2">
      <c r="A2991" s="63">
        <v>46</v>
      </c>
      <c r="B2991" s="38">
        <v>60202</v>
      </c>
      <c r="C2991" s="70"/>
      <c r="D2991" s="66" t="s">
        <v>353</v>
      </c>
      <c r="E2991" s="111">
        <v>0</v>
      </c>
      <c r="G2991" s="75"/>
      <c r="H2991" s="21"/>
      <c r="I2991" s="21"/>
      <c r="J2991" s="21"/>
      <c r="K2991" s="21"/>
    </row>
    <row r="2992" spans="1:11" s="130" customFormat="1" ht="12.75" hidden="1" customHeight="1" x14ac:dyDescent="0.2">
      <c r="A2992" s="63">
        <v>46</v>
      </c>
      <c r="B2992" s="38">
        <v>60203</v>
      </c>
      <c r="C2992" s="70"/>
      <c r="D2992" s="66" t="s">
        <v>354</v>
      </c>
      <c r="E2992" s="111">
        <v>0</v>
      </c>
      <c r="G2992" s="75"/>
      <c r="H2992" s="21"/>
      <c r="I2992" s="21"/>
      <c r="J2992" s="21"/>
      <c r="K2992" s="21"/>
    </row>
    <row r="2993" spans="1:11" s="130" customFormat="1" ht="12.75" hidden="1" customHeight="1" x14ac:dyDescent="0.2">
      <c r="A2993" s="63">
        <v>46</v>
      </c>
      <c r="B2993" s="38">
        <v>60299</v>
      </c>
      <c r="C2993" s="70"/>
      <c r="D2993" s="66" t="s">
        <v>85</v>
      </c>
      <c r="E2993" s="111">
        <v>0</v>
      </c>
      <c r="G2993" s="75"/>
      <c r="H2993" s="21"/>
      <c r="I2993" s="21"/>
      <c r="J2993" s="21"/>
      <c r="K2993" s="21"/>
    </row>
    <row r="2994" spans="1:11" s="130" customFormat="1" ht="12.75" hidden="1" customHeight="1" x14ac:dyDescent="0.2">
      <c r="A2994" s="63">
        <v>31</v>
      </c>
      <c r="B2994" s="38">
        <v>60201</v>
      </c>
      <c r="C2994" s="70"/>
      <c r="D2994" s="66" t="s">
        <v>352</v>
      </c>
      <c r="E2994" s="111">
        <v>0</v>
      </c>
      <c r="G2994" s="75"/>
      <c r="H2994" s="21"/>
      <c r="I2994" s="21"/>
      <c r="J2994" s="21"/>
      <c r="K2994" s="21"/>
    </row>
    <row r="2995" spans="1:11" s="130" customFormat="1" ht="12.75" hidden="1" customHeight="1" x14ac:dyDescent="0.2">
      <c r="A2995" s="63">
        <v>31</v>
      </c>
      <c r="B2995" s="38">
        <v>60202</v>
      </c>
      <c r="C2995" s="70"/>
      <c r="D2995" s="66" t="s">
        <v>353</v>
      </c>
      <c r="E2995" s="111">
        <v>0</v>
      </c>
      <c r="G2995" s="75"/>
      <c r="H2995" s="21"/>
      <c r="I2995" s="21"/>
      <c r="J2995" s="21"/>
      <c r="K2995" s="21"/>
    </row>
    <row r="2996" spans="1:11" s="130" customFormat="1" ht="12.75" hidden="1" customHeight="1" x14ac:dyDescent="0.2">
      <c r="A2996" s="63">
        <v>31</v>
      </c>
      <c r="B2996" s="38">
        <v>60203</v>
      </c>
      <c r="C2996" s="70"/>
      <c r="D2996" s="66" t="s">
        <v>354</v>
      </c>
      <c r="E2996" s="111">
        <v>0</v>
      </c>
      <c r="G2996" s="75"/>
      <c r="H2996" s="21"/>
      <c r="I2996" s="21"/>
      <c r="J2996" s="21"/>
      <c r="K2996" s="21"/>
    </row>
    <row r="2997" spans="1:11" s="130" customFormat="1" ht="12.75" hidden="1" customHeight="1" x14ac:dyDescent="0.2">
      <c r="A2997" s="63">
        <v>31</v>
      </c>
      <c r="B2997" s="38">
        <v>60299</v>
      </c>
      <c r="C2997" s="70"/>
      <c r="D2997" s="66" t="s">
        <v>85</v>
      </c>
      <c r="E2997" s="111">
        <v>0</v>
      </c>
      <c r="G2997" s="75"/>
      <c r="H2997" s="21"/>
      <c r="I2997" s="21"/>
      <c r="J2997" s="21"/>
      <c r="K2997" s="21"/>
    </row>
    <row r="2998" spans="1:11" s="130" customFormat="1" ht="12.75" hidden="1" customHeight="1" x14ac:dyDescent="0.2">
      <c r="A2998" s="63">
        <v>36</v>
      </c>
      <c r="B2998" s="38">
        <v>60201</v>
      </c>
      <c r="C2998" s="70"/>
      <c r="D2998" s="66" t="s">
        <v>352</v>
      </c>
      <c r="E2998" s="111">
        <v>0</v>
      </c>
      <c r="G2998" s="75"/>
      <c r="H2998" s="21"/>
      <c r="I2998" s="21"/>
      <c r="J2998" s="21"/>
      <c r="K2998" s="21"/>
    </row>
    <row r="2999" spans="1:11" s="130" customFormat="1" ht="12.75" hidden="1" customHeight="1" x14ac:dyDescent="0.2">
      <c r="A2999" s="63">
        <v>36</v>
      </c>
      <c r="B2999" s="38">
        <v>60202</v>
      </c>
      <c r="C2999" s="70"/>
      <c r="D2999" s="66" t="s">
        <v>353</v>
      </c>
      <c r="E2999" s="111">
        <v>0</v>
      </c>
      <c r="G2999" s="75"/>
      <c r="H2999" s="21"/>
      <c r="I2999" s="21"/>
      <c r="J2999" s="21"/>
      <c r="K2999" s="21"/>
    </row>
    <row r="3000" spans="1:11" s="130" customFormat="1" ht="12.75" hidden="1" customHeight="1" x14ac:dyDescent="0.2">
      <c r="A3000" s="63">
        <v>36</v>
      </c>
      <c r="B3000" s="38">
        <v>60203</v>
      </c>
      <c r="C3000" s="70"/>
      <c r="D3000" s="66" t="s">
        <v>354</v>
      </c>
      <c r="E3000" s="111">
        <v>0</v>
      </c>
      <c r="G3000" s="75"/>
      <c r="H3000" s="21"/>
      <c r="I3000" s="21"/>
      <c r="J3000" s="21"/>
      <c r="K3000" s="21"/>
    </row>
    <row r="3001" spans="1:11" s="130" customFormat="1" ht="12.75" hidden="1" customHeight="1" x14ac:dyDescent="0.2">
      <c r="A3001" s="63">
        <v>36</v>
      </c>
      <c r="B3001" s="38">
        <v>60299</v>
      </c>
      <c r="C3001" s="70"/>
      <c r="D3001" s="66" t="s">
        <v>85</v>
      </c>
      <c r="E3001" s="111">
        <v>0</v>
      </c>
      <c r="G3001" s="75"/>
      <c r="H3001" s="21"/>
      <c r="I3001" s="21"/>
      <c r="J3001" s="21"/>
      <c r="K3001" s="21"/>
    </row>
    <row r="3002" spans="1:11" s="130" customFormat="1" ht="12.75" hidden="1" customHeight="1" x14ac:dyDescent="0.2">
      <c r="A3002" s="63">
        <v>42</v>
      </c>
      <c r="B3002" s="38">
        <v>60201</v>
      </c>
      <c r="C3002" s="70"/>
      <c r="D3002" s="66" t="s">
        <v>352</v>
      </c>
      <c r="E3002" s="111">
        <v>0</v>
      </c>
      <c r="G3002" s="75"/>
      <c r="H3002" s="21"/>
      <c r="I3002" s="21"/>
      <c r="J3002" s="21"/>
      <c r="K3002" s="21"/>
    </row>
    <row r="3003" spans="1:11" s="130" customFormat="1" ht="12.75" hidden="1" customHeight="1" x14ac:dyDescent="0.2">
      <c r="A3003" s="63">
        <v>42</v>
      </c>
      <c r="B3003" s="38">
        <v>60202</v>
      </c>
      <c r="C3003" s="70"/>
      <c r="D3003" s="66" t="s">
        <v>353</v>
      </c>
      <c r="E3003" s="111">
        <v>0</v>
      </c>
      <c r="G3003" s="75"/>
      <c r="H3003" s="21"/>
      <c r="I3003" s="21"/>
      <c r="J3003" s="21"/>
      <c r="K3003" s="21"/>
    </row>
    <row r="3004" spans="1:11" s="130" customFormat="1" ht="12.75" hidden="1" customHeight="1" x14ac:dyDescent="0.2">
      <c r="A3004" s="63">
        <v>42</v>
      </c>
      <c r="B3004" s="38">
        <v>60203</v>
      </c>
      <c r="C3004" s="70"/>
      <c r="D3004" s="66" t="s">
        <v>354</v>
      </c>
      <c r="E3004" s="111">
        <v>0</v>
      </c>
      <c r="G3004" s="75"/>
      <c r="H3004" s="21"/>
      <c r="I3004" s="21"/>
      <c r="J3004" s="21"/>
      <c r="K3004" s="21"/>
    </row>
    <row r="3005" spans="1:11" s="130" customFormat="1" ht="12.75" hidden="1" customHeight="1" x14ac:dyDescent="0.2">
      <c r="A3005" s="63">
        <v>42</v>
      </c>
      <c r="B3005" s="38">
        <v>60299</v>
      </c>
      <c r="C3005" s="70"/>
      <c r="D3005" s="66" t="s">
        <v>85</v>
      </c>
      <c r="E3005" s="111">
        <v>0</v>
      </c>
      <c r="G3005" s="75"/>
      <c r="H3005" s="21"/>
      <c r="I3005" s="21"/>
      <c r="J3005" s="21"/>
      <c r="K3005" s="21"/>
    </row>
    <row r="3006" spans="1:11" s="130" customFormat="1" ht="12.75" hidden="1" customHeight="1" x14ac:dyDescent="0.2">
      <c r="A3006" s="63"/>
      <c r="B3006" s="38" t="s">
        <v>106</v>
      </c>
      <c r="C3006" s="70"/>
      <c r="D3006" s="66"/>
      <c r="E3006" s="112"/>
      <c r="G3006" s="75"/>
      <c r="H3006" s="21"/>
      <c r="I3006" s="21"/>
      <c r="J3006" s="21"/>
      <c r="K3006" s="21"/>
    </row>
    <row r="3007" spans="1:11" s="130" customFormat="1" ht="12.75" hidden="1" customHeight="1" x14ac:dyDescent="0.2">
      <c r="A3007" s="541" t="s">
        <v>266</v>
      </c>
      <c r="B3007" s="543"/>
      <c r="C3007" s="68"/>
      <c r="D3007" s="61" t="s">
        <v>355</v>
      </c>
      <c r="E3007" s="110">
        <f>SUM(E3008:E3097)</f>
        <v>0</v>
      </c>
      <c r="G3007" s="75"/>
      <c r="H3007" s="21"/>
      <c r="I3007" s="21"/>
      <c r="J3007" s="21"/>
      <c r="K3007" s="21"/>
    </row>
    <row r="3008" spans="1:11" s="130" customFormat="1" ht="12.75" hidden="1" customHeight="1" x14ac:dyDescent="0.2">
      <c r="A3008" s="63">
        <v>17</v>
      </c>
      <c r="B3008" s="38">
        <v>60301</v>
      </c>
      <c r="C3008" s="70"/>
      <c r="D3008" s="66" t="s">
        <v>356</v>
      </c>
      <c r="E3008" s="111">
        <v>0</v>
      </c>
      <c r="G3008" s="75"/>
      <c r="H3008" s="21"/>
      <c r="I3008" s="21"/>
      <c r="J3008" s="21"/>
      <c r="K3008" s="21"/>
    </row>
    <row r="3009" spans="1:11" s="130" customFormat="1" ht="12.75" hidden="1" customHeight="1" x14ac:dyDescent="0.2">
      <c r="A3009" s="63">
        <v>17</v>
      </c>
      <c r="B3009" s="38">
        <v>60302</v>
      </c>
      <c r="C3009" s="70"/>
      <c r="D3009" s="66" t="s">
        <v>357</v>
      </c>
      <c r="E3009" s="111">
        <v>0</v>
      </c>
      <c r="G3009" s="75"/>
      <c r="H3009" s="21"/>
      <c r="I3009" s="21"/>
      <c r="J3009" s="21"/>
      <c r="K3009" s="21"/>
    </row>
    <row r="3010" spans="1:11" s="130" customFormat="1" ht="12.75" hidden="1" customHeight="1" x14ac:dyDescent="0.2">
      <c r="A3010" s="63">
        <v>17</v>
      </c>
      <c r="B3010" s="38">
        <v>60303</v>
      </c>
      <c r="C3010" s="70"/>
      <c r="D3010" s="66" t="s">
        <v>358</v>
      </c>
      <c r="E3010" s="111">
        <v>0</v>
      </c>
      <c r="G3010" s="75"/>
      <c r="H3010" s="21"/>
      <c r="I3010" s="21"/>
      <c r="J3010" s="21"/>
      <c r="K3010" s="21"/>
    </row>
    <row r="3011" spans="1:11" s="130" customFormat="1" ht="12.75" hidden="1" customHeight="1" x14ac:dyDescent="0.2">
      <c r="A3011" s="63">
        <v>17</v>
      </c>
      <c r="B3011" s="38">
        <v>60304</v>
      </c>
      <c r="C3011" s="70"/>
      <c r="D3011" s="66" t="s">
        <v>359</v>
      </c>
      <c r="E3011" s="111">
        <v>0</v>
      </c>
      <c r="G3011" s="75"/>
      <c r="H3011" s="21"/>
      <c r="I3011" s="21"/>
      <c r="J3011" s="21"/>
      <c r="K3011" s="21"/>
    </row>
    <row r="3012" spans="1:11" s="130" customFormat="1" ht="12.75" hidden="1" customHeight="1" x14ac:dyDescent="0.2">
      <c r="A3012" s="63">
        <v>17</v>
      </c>
      <c r="B3012" s="38">
        <v>60305</v>
      </c>
      <c r="C3012" s="70"/>
      <c r="D3012" s="39" t="s">
        <v>360</v>
      </c>
      <c r="E3012" s="113">
        <v>0</v>
      </c>
      <c r="G3012" s="75"/>
      <c r="H3012" s="21"/>
      <c r="I3012" s="21"/>
      <c r="J3012" s="21"/>
      <c r="K3012" s="21"/>
    </row>
    <row r="3013" spans="1:11" s="130" customFormat="1" ht="12.75" hidden="1" customHeight="1" x14ac:dyDescent="0.2">
      <c r="A3013" s="63">
        <v>17</v>
      </c>
      <c r="B3013" s="38">
        <v>60399</v>
      </c>
      <c r="C3013" s="70"/>
      <c r="D3013" s="66" t="s">
        <v>361</v>
      </c>
      <c r="E3013" s="111">
        <v>0</v>
      </c>
      <c r="G3013" s="75"/>
      <c r="H3013" s="21"/>
      <c r="I3013" s="21"/>
      <c r="J3013" s="21"/>
      <c r="K3013" s="21"/>
    </row>
    <row r="3014" spans="1:11" s="130" customFormat="1" ht="12.75" hidden="1" customHeight="1" x14ac:dyDescent="0.2">
      <c r="A3014" s="63">
        <v>18</v>
      </c>
      <c r="B3014" s="38">
        <v>60301</v>
      </c>
      <c r="C3014" s="70"/>
      <c r="D3014" s="66" t="s">
        <v>356</v>
      </c>
      <c r="E3014" s="111">
        <v>0</v>
      </c>
      <c r="G3014" s="75"/>
      <c r="H3014" s="21"/>
      <c r="I3014" s="21"/>
      <c r="J3014" s="21"/>
      <c r="K3014" s="21"/>
    </row>
    <row r="3015" spans="1:11" s="130" customFormat="1" ht="12.75" hidden="1" customHeight="1" x14ac:dyDescent="0.2">
      <c r="A3015" s="63">
        <v>18</v>
      </c>
      <c r="B3015" s="38">
        <v>60302</v>
      </c>
      <c r="C3015" s="70"/>
      <c r="D3015" s="66" t="s">
        <v>357</v>
      </c>
      <c r="E3015" s="111">
        <v>0</v>
      </c>
      <c r="G3015" s="75"/>
      <c r="H3015" s="21"/>
      <c r="I3015" s="21"/>
      <c r="J3015" s="21"/>
      <c r="K3015" s="21"/>
    </row>
    <row r="3016" spans="1:11" s="130" customFormat="1" ht="12.75" hidden="1" customHeight="1" x14ac:dyDescent="0.2">
      <c r="A3016" s="63">
        <v>18</v>
      </c>
      <c r="B3016" s="38">
        <v>60303</v>
      </c>
      <c r="C3016" s="70"/>
      <c r="D3016" s="66" t="s">
        <v>358</v>
      </c>
      <c r="E3016" s="111">
        <v>0</v>
      </c>
      <c r="G3016" s="75"/>
      <c r="H3016" s="21"/>
      <c r="I3016" s="21"/>
      <c r="J3016" s="21"/>
      <c r="K3016" s="21"/>
    </row>
    <row r="3017" spans="1:11" s="130" customFormat="1" ht="12.75" hidden="1" customHeight="1" x14ac:dyDescent="0.2">
      <c r="A3017" s="63">
        <v>18</v>
      </c>
      <c r="B3017" s="38">
        <v>60304</v>
      </c>
      <c r="C3017" s="70"/>
      <c r="D3017" s="66" t="s">
        <v>359</v>
      </c>
      <c r="E3017" s="111">
        <v>0</v>
      </c>
      <c r="G3017" s="75"/>
      <c r="H3017" s="21"/>
      <c r="I3017" s="21"/>
      <c r="J3017" s="21"/>
      <c r="K3017" s="21"/>
    </row>
    <row r="3018" spans="1:11" s="130" customFormat="1" ht="12.75" hidden="1" customHeight="1" x14ac:dyDescent="0.2">
      <c r="A3018" s="63">
        <v>18</v>
      </c>
      <c r="B3018" s="38">
        <v>60305</v>
      </c>
      <c r="C3018" s="70"/>
      <c r="D3018" s="39" t="s">
        <v>360</v>
      </c>
      <c r="E3018" s="113">
        <v>0</v>
      </c>
      <c r="G3018" s="75"/>
      <c r="H3018" s="21"/>
      <c r="I3018" s="21"/>
      <c r="J3018" s="21"/>
      <c r="K3018" s="21"/>
    </row>
    <row r="3019" spans="1:11" s="130" customFormat="1" ht="12.75" hidden="1" customHeight="1" x14ac:dyDescent="0.2">
      <c r="A3019" s="63">
        <v>18</v>
      </c>
      <c r="B3019" s="38">
        <v>60399</v>
      </c>
      <c r="C3019" s="70"/>
      <c r="D3019" s="66" t="s">
        <v>361</v>
      </c>
      <c r="E3019" s="111">
        <v>0</v>
      </c>
      <c r="G3019" s="75"/>
      <c r="H3019" s="21"/>
      <c r="I3019" s="21"/>
      <c r="J3019" s="21"/>
      <c r="K3019" s="21"/>
    </row>
    <row r="3020" spans="1:11" s="130" customFormat="1" ht="12.75" hidden="1" customHeight="1" x14ac:dyDescent="0.2">
      <c r="A3020" s="63">
        <v>19</v>
      </c>
      <c r="B3020" s="38">
        <v>60301</v>
      </c>
      <c r="C3020" s="70"/>
      <c r="D3020" s="66" t="s">
        <v>356</v>
      </c>
      <c r="E3020" s="111">
        <v>0</v>
      </c>
      <c r="G3020" s="75"/>
      <c r="H3020" s="21"/>
      <c r="I3020" s="21"/>
      <c r="J3020" s="21"/>
      <c r="K3020" s="21"/>
    </row>
    <row r="3021" spans="1:11" s="130" customFormat="1" ht="12.75" hidden="1" customHeight="1" x14ac:dyDescent="0.2">
      <c r="A3021" s="63">
        <v>19</v>
      </c>
      <c r="B3021" s="38">
        <v>60302</v>
      </c>
      <c r="C3021" s="70"/>
      <c r="D3021" s="66" t="s">
        <v>357</v>
      </c>
      <c r="E3021" s="111">
        <v>0</v>
      </c>
      <c r="G3021" s="75"/>
      <c r="H3021" s="21"/>
      <c r="I3021" s="21"/>
      <c r="J3021" s="21"/>
      <c r="K3021" s="21"/>
    </row>
    <row r="3022" spans="1:11" s="130" customFormat="1" ht="12.75" hidden="1" customHeight="1" x14ac:dyDescent="0.2">
      <c r="A3022" s="63">
        <v>19</v>
      </c>
      <c r="B3022" s="38">
        <v>60303</v>
      </c>
      <c r="C3022" s="70"/>
      <c r="D3022" s="66" t="s">
        <v>358</v>
      </c>
      <c r="E3022" s="111">
        <v>0</v>
      </c>
      <c r="G3022" s="75"/>
      <c r="H3022" s="21"/>
      <c r="I3022" s="21"/>
      <c r="J3022" s="21"/>
      <c r="K3022" s="21"/>
    </row>
    <row r="3023" spans="1:11" s="130" customFormat="1" ht="12.75" hidden="1" customHeight="1" x14ac:dyDescent="0.2">
      <c r="A3023" s="63">
        <v>19</v>
      </c>
      <c r="B3023" s="38">
        <v>60304</v>
      </c>
      <c r="C3023" s="70"/>
      <c r="D3023" s="66" t="s">
        <v>359</v>
      </c>
      <c r="E3023" s="111">
        <v>0</v>
      </c>
      <c r="G3023" s="75"/>
      <c r="H3023" s="21"/>
      <c r="I3023" s="21"/>
      <c r="J3023" s="21"/>
      <c r="K3023" s="21"/>
    </row>
    <row r="3024" spans="1:11" s="130" customFormat="1" ht="12.75" hidden="1" customHeight="1" x14ac:dyDescent="0.2">
      <c r="A3024" s="63">
        <v>19</v>
      </c>
      <c r="B3024" s="38">
        <v>60305</v>
      </c>
      <c r="C3024" s="70"/>
      <c r="D3024" s="39" t="s">
        <v>360</v>
      </c>
      <c r="E3024" s="113">
        <v>0</v>
      </c>
      <c r="G3024" s="75"/>
      <c r="H3024" s="21"/>
      <c r="I3024" s="21"/>
      <c r="J3024" s="21"/>
      <c r="K3024" s="21"/>
    </row>
    <row r="3025" spans="1:11" s="130" customFormat="1" ht="12.75" hidden="1" customHeight="1" x14ac:dyDescent="0.2">
      <c r="A3025" s="63">
        <v>19</v>
      </c>
      <c r="B3025" s="38">
        <v>60399</v>
      </c>
      <c r="C3025" s="70"/>
      <c r="D3025" s="66" t="s">
        <v>361</v>
      </c>
      <c r="E3025" s="111">
        <v>0</v>
      </c>
      <c r="G3025" s="75"/>
      <c r="H3025" s="21"/>
      <c r="I3025" s="21"/>
      <c r="J3025" s="21"/>
      <c r="K3025" s="21"/>
    </row>
    <row r="3026" spans="1:11" s="130" customFormat="1" ht="12.75" hidden="1" customHeight="1" x14ac:dyDescent="0.2">
      <c r="A3026" s="63">
        <v>20</v>
      </c>
      <c r="B3026" s="38">
        <v>60301</v>
      </c>
      <c r="C3026" s="70"/>
      <c r="D3026" s="66" t="s">
        <v>356</v>
      </c>
      <c r="E3026" s="111">
        <v>0</v>
      </c>
      <c r="G3026" s="75"/>
      <c r="H3026" s="21"/>
      <c r="I3026" s="21"/>
      <c r="J3026" s="21"/>
      <c r="K3026" s="21"/>
    </row>
    <row r="3027" spans="1:11" s="130" customFormat="1" ht="12.75" hidden="1" customHeight="1" x14ac:dyDescent="0.2">
      <c r="A3027" s="63">
        <v>20</v>
      </c>
      <c r="B3027" s="38">
        <v>60302</v>
      </c>
      <c r="C3027" s="70"/>
      <c r="D3027" s="66" t="s">
        <v>357</v>
      </c>
      <c r="E3027" s="111">
        <v>0</v>
      </c>
      <c r="G3027" s="75"/>
      <c r="H3027" s="21"/>
      <c r="I3027" s="21"/>
      <c r="J3027" s="21"/>
      <c r="K3027" s="21"/>
    </row>
    <row r="3028" spans="1:11" s="130" customFormat="1" ht="12.75" hidden="1" customHeight="1" x14ac:dyDescent="0.2">
      <c r="A3028" s="63">
        <v>20</v>
      </c>
      <c r="B3028" s="38">
        <v>60303</v>
      </c>
      <c r="C3028" s="70"/>
      <c r="D3028" s="66" t="s">
        <v>358</v>
      </c>
      <c r="E3028" s="111">
        <v>0</v>
      </c>
      <c r="G3028" s="75"/>
      <c r="H3028" s="21"/>
      <c r="I3028" s="21"/>
      <c r="J3028" s="21"/>
      <c r="K3028" s="21"/>
    </row>
    <row r="3029" spans="1:11" s="130" customFormat="1" ht="12.75" hidden="1" customHeight="1" x14ac:dyDescent="0.2">
      <c r="A3029" s="63">
        <v>20</v>
      </c>
      <c r="B3029" s="38">
        <v>60304</v>
      </c>
      <c r="C3029" s="70"/>
      <c r="D3029" s="66" t="s">
        <v>359</v>
      </c>
      <c r="E3029" s="111">
        <v>0</v>
      </c>
      <c r="G3029" s="75"/>
      <c r="H3029" s="21"/>
      <c r="I3029" s="21"/>
      <c r="J3029" s="21"/>
      <c r="K3029" s="21"/>
    </row>
    <row r="3030" spans="1:11" s="130" customFormat="1" ht="12.75" hidden="1" customHeight="1" x14ac:dyDescent="0.2">
      <c r="A3030" s="63">
        <v>20</v>
      </c>
      <c r="B3030" s="38">
        <v>60305</v>
      </c>
      <c r="C3030" s="70"/>
      <c r="D3030" s="39" t="s">
        <v>360</v>
      </c>
      <c r="E3030" s="113">
        <v>0</v>
      </c>
      <c r="G3030" s="75"/>
      <c r="H3030" s="21"/>
      <c r="I3030" s="21"/>
      <c r="J3030" s="21"/>
      <c r="K3030" s="21"/>
    </row>
    <row r="3031" spans="1:11" s="130" customFormat="1" ht="12.75" hidden="1" customHeight="1" x14ac:dyDescent="0.2">
      <c r="A3031" s="63">
        <v>20</v>
      </c>
      <c r="B3031" s="38">
        <v>60399</v>
      </c>
      <c r="C3031" s="70"/>
      <c r="D3031" s="66" t="s">
        <v>361</v>
      </c>
      <c r="E3031" s="111">
        <v>0</v>
      </c>
      <c r="G3031" s="75"/>
      <c r="H3031" s="21"/>
      <c r="I3031" s="21"/>
      <c r="J3031" s="21"/>
      <c r="K3031" s="21"/>
    </row>
    <row r="3032" spans="1:11" s="130" customFormat="1" ht="12.75" hidden="1" customHeight="1" x14ac:dyDescent="0.2">
      <c r="A3032" s="63">
        <v>21</v>
      </c>
      <c r="B3032" s="38">
        <v>60301</v>
      </c>
      <c r="C3032" s="70"/>
      <c r="D3032" s="66" t="s">
        <v>356</v>
      </c>
      <c r="E3032" s="111">
        <v>0</v>
      </c>
      <c r="G3032" s="75"/>
      <c r="H3032" s="21"/>
      <c r="I3032" s="21"/>
      <c r="J3032" s="21"/>
      <c r="K3032" s="21"/>
    </row>
    <row r="3033" spans="1:11" s="130" customFormat="1" ht="12.75" hidden="1" customHeight="1" x14ac:dyDescent="0.2">
      <c r="A3033" s="63">
        <v>21</v>
      </c>
      <c r="B3033" s="38">
        <v>60302</v>
      </c>
      <c r="C3033" s="70"/>
      <c r="D3033" s="66" t="s">
        <v>357</v>
      </c>
      <c r="E3033" s="111">
        <v>0</v>
      </c>
      <c r="G3033" s="75"/>
      <c r="H3033" s="21"/>
      <c r="I3033" s="21"/>
      <c r="J3033" s="21"/>
      <c r="K3033" s="21"/>
    </row>
    <row r="3034" spans="1:11" s="130" customFormat="1" ht="12.75" hidden="1" customHeight="1" x14ac:dyDescent="0.2">
      <c r="A3034" s="63">
        <v>21</v>
      </c>
      <c r="B3034" s="38">
        <v>60303</v>
      </c>
      <c r="C3034" s="70"/>
      <c r="D3034" s="66" t="s">
        <v>358</v>
      </c>
      <c r="E3034" s="111">
        <v>0</v>
      </c>
      <c r="G3034" s="75"/>
      <c r="H3034" s="21"/>
      <c r="I3034" s="21"/>
      <c r="J3034" s="21"/>
      <c r="K3034" s="21"/>
    </row>
    <row r="3035" spans="1:11" s="130" customFormat="1" ht="12.75" hidden="1" customHeight="1" x14ac:dyDescent="0.2">
      <c r="A3035" s="63">
        <v>21</v>
      </c>
      <c r="B3035" s="38">
        <v>60304</v>
      </c>
      <c r="C3035" s="70"/>
      <c r="D3035" s="66" t="s">
        <v>359</v>
      </c>
      <c r="E3035" s="111">
        <v>0</v>
      </c>
      <c r="G3035" s="75"/>
      <c r="H3035" s="21"/>
      <c r="I3035" s="21"/>
      <c r="J3035" s="21"/>
      <c r="K3035" s="21"/>
    </row>
    <row r="3036" spans="1:11" s="130" customFormat="1" ht="12.75" hidden="1" customHeight="1" x14ac:dyDescent="0.2">
      <c r="A3036" s="63">
        <v>21</v>
      </c>
      <c r="B3036" s="38">
        <v>60305</v>
      </c>
      <c r="C3036" s="70"/>
      <c r="D3036" s="39" t="s">
        <v>360</v>
      </c>
      <c r="E3036" s="113">
        <v>0</v>
      </c>
      <c r="G3036" s="75"/>
      <c r="H3036" s="21"/>
      <c r="I3036" s="21"/>
      <c r="J3036" s="21"/>
      <c r="K3036" s="21"/>
    </row>
    <row r="3037" spans="1:11" s="130" customFormat="1" ht="12.75" hidden="1" customHeight="1" x14ac:dyDescent="0.2">
      <c r="A3037" s="63">
        <v>21</v>
      </c>
      <c r="B3037" s="38">
        <v>60399</v>
      </c>
      <c r="C3037" s="70"/>
      <c r="D3037" s="66" t="s">
        <v>361</v>
      </c>
      <c r="E3037" s="111">
        <v>0</v>
      </c>
      <c r="G3037" s="75"/>
      <c r="H3037" s="21"/>
      <c r="I3037" s="21"/>
      <c r="J3037" s="21"/>
      <c r="K3037" s="21"/>
    </row>
    <row r="3038" spans="1:11" s="130" customFormat="1" ht="12.75" hidden="1" customHeight="1" x14ac:dyDescent="0.2">
      <c r="A3038" s="63">
        <v>22</v>
      </c>
      <c r="B3038" s="38">
        <v>60301</v>
      </c>
      <c r="C3038" s="70"/>
      <c r="D3038" s="66" t="s">
        <v>356</v>
      </c>
      <c r="E3038" s="111">
        <v>0</v>
      </c>
      <c r="G3038" s="75"/>
      <c r="H3038" s="21"/>
      <c r="I3038" s="21"/>
      <c r="J3038" s="21"/>
      <c r="K3038" s="21"/>
    </row>
    <row r="3039" spans="1:11" s="130" customFormat="1" ht="12.75" hidden="1" customHeight="1" x14ac:dyDescent="0.2">
      <c r="A3039" s="63">
        <v>22</v>
      </c>
      <c r="B3039" s="38">
        <v>60302</v>
      </c>
      <c r="C3039" s="70"/>
      <c r="D3039" s="66" t="s">
        <v>357</v>
      </c>
      <c r="E3039" s="111">
        <v>0</v>
      </c>
      <c r="G3039" s="75"/>
      <c r="H3039" s="21"/>
      <c r="I3039" s="21"/>
      <c r="J3039" s="21"/>
      <c r="K3039" s="21"/>
    </row>
    <row r="3040" spans="1:11" s="130" customFormat="1" ht="12.75" hidden="1" customHeight="1" x14ac:dyDescent="0.2">
      <c r="A3040" s="63">
        <v>22</v>
      </c>
      <c r="B3040" s="38">
        <v>60303</v>
      </c>
      <c r="C3040" s="70"/>
      <c r="D3040" s="66" t="s">
        <v>358</v>
      </c>
      <c r="E3040" s="111">
        <v>0</v>
      </c>
      <c r="G3040" s="75"/>
      <c r="H3040" s="21"/>
      <c r="I3040" s="21"/>
      <c r="J3040" s="21"/>
      <c r="K3040" s="21"/>
    </row>
    <row r="3041" spans="1:11" s="130" customFormat="1" ht="12.75" hidden="1" customHeight="1" x14ac:dyDescent="0.2">
      <c r="A3041" s="63">
        <v>22</v>
      </c>
      <c r="B3041" s="38">
        <v>60304</v>
      </c>
      <c r="C3041" s="70"/>
      <c r="D3041" s="66" t="s">
        <v>359</v>
      </c>
      <c r="E3041" s="111">
        <v>0</v>
      </c>
      <c r="G3041" s="75"/>
      <c r="H3041" s="21"/>
      <c r="I3041" s="21"/>
      <c r="J3041" s="21"/>
      <c r="K3041" s="21"/>
    </row>
    <row r="3042" spans="1:11" s="130" customFormat="1" ht="12.75" hidden="1" customHeight="1" x14ac:dyDescent="0.2">
      <c r="A3042" s="63">
        <v>22</v>
      </c>
      <c r="B3042" s="38">
        <v>60305</v>
      </c>
      <c r="C3042" s="70"/>
      <c r="D3042" s="39" t="s">
        <v>360</v>
      </c>
      <c r="E3042" s="113">
        <v>0</v>
      </c>
      <c r="G3042" s="75"/>
      <c r="H3042" s="21"/>
      <c r="I3042" s="21"/>
      <c r="J3042" s="21"/>
      <c r="K3042" s="21"/>
    </row>
    <row r="3043" spans="1:11" s="130" customFormat="1" ht="12.75" hidden="1" customHeight="1" x14ac:dyDescent="0.2">
      <c r="A3043" s="63">
        <v>22</v>
      </c>
      <c r="B3043" s="38">
        <v>60399</v>
      </c>
      <c r="C3043" s="70"/>
      <c r="D3043" s="66" t="s">
        <v>361</v>
      </c>
      <c r="E3043" s="111">
        <v>0</v>
      </c>
      <c r="G3043" s="75"/>
      <c r="H3043" s="21"/>
      <c r="I3043" s="21"/>
      <c r="J3043" s="21"/>
      <c r="K3043" s="21"/>
    </row>
    <row r="3044" spans="1:11" s="130" customFormat="1" ht="12.75" hidden="1" customHeight="1" x14ac:dyDescent="0.2">
      <c r="A3044" s="63">
        <v>23</v>
      </c>
      <c r="B3044" s="38">
        <v>60301</v>
      </c>
      <c r="C3044" s="70"/>
      <c r="D3044" s="66" t="s">
        <v>356</v>
      </c>
      <c r="E3044" s="111">
        <v>0</v>
      </c>
      <c r="G3044" s="75"/>
      <c r="H3044" s="21"/>
      <c r="I3044" s="21"/>
      <c r="J3044" s="21"/>
      <c r="K3044" s="21"/>
    </row>
    <row r="3045" spans="1:11" s="130" customFormat="1" ht="12.75" hidden="1" customHeight="1" x14ac:dyDescent="0.2">
      <c r="A3045" s="63">
        <v>23</v>
      </c>
      <c r="B3045" s="38">
        <v>60302</v>
      </c>
      <c r="C3045" s="70"/>
      <c r="D3045" s="66" t="s">
        <v>357</v>
      </c>
      <c r="E3045" s="111">
        <v>0</v>
      </c>
      <c r="G3045" s="75"/>
      <c r="H3045" s="21"/>
      <c r="I3045" s="21"/>
      <c r="J3045" s="21"/>
      <c r="K3045" s="21"/>
    </row>
    <row r="3046" spans="1:11" s="130" customFormat="1" ht="12.75" hidden="1" customHeight="1" x14ac:dyDescent="0.2">
      <c r="A3046" s="63">
        <v>23</v>
      </c>
      <c r="B3046" s="38">
        <v>60303</v>
      </c>
      <c r="C3046" s="70"/>
      <c r="D3046" s="66" t="s">
        <v>358</v>
      </c>
      <c r="E3046" s="111">
        <v>0</v>
      </c>
      <c r="G3046" s="75"/>
      <c r="H3046" s="21"/>
      <c r="I3046" s="21"/>
      <c r="J3046" s="21"/>
      <c r="K3046" s="21"/>
    </row>
    <row r="3047" spans="1:11" s="130" customFormat="1" ht="12.75" hidden="1" customHeight="1" x14ac:dyDescent="0.2">
      <c r="A3047" s="63">
        <v>23</v>
      </c>
      <c r="B3047" s="38">
        <v>60304</v>
      </c>
      <c r="C3047" s="70"/>
      <c r="D3047" s="66" t="s">
        <v>359</v>
      </c>
      <c r="E3047" s="111">
        <v>0</v>
      </c>
      <c r="G3047" s="75"/>
      <c r="H3047" s="21"/>
      <c r="I3047" s="21"/>
      <c r="J3047" s="21"/>
      <c r="K3047" s="21"/>
    </row>
    <row r="3048" spans="1:11" s="130" customFormat="1" ht="12.75" hidden="1" customHeight="1" x14ac:dyDescent="0.2">
      <c r="A3048" s="63">
        <v>23</v>
      </c>
      <c r="B3048" s="38">
        <v>60305</v>
      </c>
      <c r="C3048" s="70"/>
      <c r="D3048" s="39" t="s">
        <v>360</v>
      </c>
      <c r="E3048" s="113">
        <v>0</v>
      </c>
      <c r="G3048" s="75"/>
      <c r="H3048" s="21"/>
      <c r="I3048" s="21"/>
      <c r="J3048" s="21"/>
      <c r="K3048" s="21"/>
    </row>
    <row r="3049" spans="1:11" s="130" customFormat="1" ht="12.75" hidden="1" customHeight="1" x14ac:dyDescent="0.2">
      <c r="A3049" s="63">
        <v>23</v>
      </c>
      <c r="B3049" s="38">
        <v>60399</v>
      </c>
      <c r="C3049" s="70"/>
      <c r="D3049" s="66" t="s">
        <v>361</v>
      </c>
      <c r="E3049" s="111">
        <v>0</v>
      </c>
      <c r="G3049" s="75"/>
      <c r="H3049" s="21"/>
      <c r="I3049" s="21"/>
      <c r="J3049" s="21"/>
      <c r="K3049" s="21"/>
    </row>
    <row r="3050" spans="1:11" s="130" customFormat="1" ht="12.75" hidden="1" customHeight="1" x14ac:dyDescent="0.2">
      <c r="A3050" s="63">
        <v>24</v>
      </c>
      <c r="B3050" s="38">
        <v>60301</v>
      </c>
      <c r="C3050" s="70"/>
      <c r="D3050" s="66" t="s">
        <v>356</v>
      </c>
      <c r="E3050" s="111">
        <v>0</v>
      </c>
      <c r="G3050" s="75"/>
      <c r="H3050" s="21"/>
      <c r="I3050" s="21"/>
      <c r="J3050" s="21"/>
      <c r="K3050" s="21"/>
    </row>
    <row r="3051" spans="1:11" s="130" customFormat="1" ht="12.75" hidden="1" customHeight="1" x14ac:dyDescent="0.2">
      <c r="A3051" s="63">
        <v>24</v>
      </c>
      <c r="B3051" s="38">
        <v>60302</v>
      </c>
      <c r="C3051" s="70"/>
      <c r="D3051" s="66" t="s">
        <v>357</v>
      </c>
      <c r="E3051" s="111">
        <v>0</v>
      </c>
      <c r="G3051" s="75"/>
      <c r="H3051" s="21"/>
      <c r="I3051" s="21"/>
      <c r="J3051" s="21"/>
      <c r="K3051" s="21"/>
    </row>
    <row r="3052" spans="1:11" s="130" customFormat="1" ht="12.75" hidden="1" customHeight="1" x14ac:dyDescent="0.2">
      <c r="A3052" s="63">
        <v>24</v>
      </c>
      <c r="B3052" s="38">
        <v>60303</v>
      </c>
      <c r="C3052" s="70"/>
      <c r="D3052" s="66" t="s">
        <v>358</v>
      </c>
      <c r="E3052" s="111">
        <v>0</v>
      </c>
      <c r="G3052" s="75"/>
      <c r="H3052" s="21"/>
      <c r="I3052" s="21"/>
      <c r="J3052" s="21"/>
      <c r="K3052" s="21"/>
    </row>
    <row r="3053" spans="1:11" s="130" customFormat="1" ht="12.75" hidden="1" customHeight="1" x14ac:dyDescent="0.2">
      <c r="A3053" s="63">
        <v>24</v>
      </c>
      <c r="B3053" s="38">
        <v>60304</v>
      </c>
      <c r="C3053" s="70"/>
      <c r="D3053" s="66" t="s">
        <v>359</v>
      </c>
      <c r="E3053" s="111">
        <v>0</v>
      </c>
      <c r="G3053" s="75"/>
      <c r="H3053" s="21"/>
      <c r="I3053" s="21"/>
      <c r="J3053" s="21"/>
      <c r="K3053" s="21"/>
    </row>
    <row r="3054" spans="1:11" s="130" customFormat="1" ht="12.75" hidden="1" customHeight="1" x14ac:dyDescent="0.2">
      <c r="A3054" s="63">
        <v>24</v>
      </c>
      <c r="B3054" s="38">
        <v>60305</v>
      </c>
      <c r="C3054" s="70"/>
      <c r="D3054" s="39" t="s">
        <v>360</v>
      </c>
      <c r="E3054" s="113">
        <v>0</v>
      </c>
      <c r="G3054" s="75"/>
      <c r="H3054" s="21"/>
      <c r="I3054" s="21"/>
      <c r="J3054" s="21"/>
      <c r="K3054" s="21"/>
    </row>
    <row r="3055" spans="1:11" s="130" customFormat="1" ht="12.75" hidden="1" customHeight="1" x14ac:dyDescent="0.2">
      <c r="A3055" s="63">
        <v>24</v>
      </c>
      <c r="B3055" s="38">
        <v>60399</v>
      </c>
      <c r="C3055" s="70"/>
      <c r="D3055" s="66" t="s">
        <v>361</v>
      </c>
      <c r="E3055" s="111">
        <v>0</v>
      </c>
      <c r="G3055" s="75"/>
      <c r="H3055" s="21"/>
      <c r="I3055" s="21"/>
      <c r="J3055" s="21"/>
      <c r="K3055" s="21"/>
    </row>
    <row r="3056" spans="1:11" s="130" customFormat="1" ht="12.75" hidden="1" customHeight="1" x14ac:dyDescent="0.2">
      <c r="A3056" s="63">
        <v>43</v>
      </c>
      <c r="B3056" s="38">
        <v>60301</v>
      </c>
      <c r="C3056" s="70"/>
      <c r="D3056" s="66" t="s">
        <v>356</v>
      </c>
      <c r="E3056" s="111">
        <v>0</v>
      </c>
      <c r="G3056" s="75"/>
      <c r="H3056" s="21"/>
      <c r="I3056" s="21"/>
      <c r="J3056" s="21"/>
      <c r="K3056" s="21"/>
    </row>
    <row r="3057" spans="1:11" s="130" customFormat="1" ht="12.75" hidden="1" customHeight="1" x14ac:dyDescent="0.2">
      <c r="A3057" s="63">
        <v>43</v>
      </c>
      <c r="B3057" s="38">
        <v>60302</v>
      </c>
      <c r="C3057" s="70"/>
      <c r="D3057" s="66" t="s">
        <v>357</v>
      </c>
      <c r="E3057" s="111">
        <v>0</v>
      </c>
      <c r="G3057" s="75"/>
      <c r="H3057" s="21"/>
      <c r="I3057" s="21"/>
      <c r="J3057" s="21"/>
      <c r="K3057" s="21"/>
    </row>
    <row r="3058" spans="1:11" s="130" customFormat="1" ht="12.75" hidden="1" customHeight="1" x14ac:dyDescent="0.2">
      <c r="A3058" s="63">
        <v>43</v>
      </c>
      <c r="B3058" s="38">
        <v>60303</v>
      </c>
      <c r="C3058" s="70"/>
      <c r="D3058" s="66" t="s">
        <v>358</v>
      </c>
      <c r="E3058" s="111">
        <v>0</v>
      </c>
      <c r="G3058" s="75"/>
      <c r="H3058" s="21"/>
      <c r="I3058" s="21"/>
      <c r="J3058" s="21"/>
      <c r="K3058" s="21"/>
    </row>
    <row r="3059" spans="1:11" s="130" customFormat="1" ht="12.75" hidden="1" customHeight="1" x14ac:dyDescent="0.2">
      <c r="A3059" s="63">
        <v>43</v>
      </c>
      <c r="B3059" s="38">
        <v>60304</v>
      </c>
      <c r="C3059" s="70"/>
      <c r="D3059" s="66" t="s">
        <v>359</v>
      </c>
      <c r="E3059" s="111">
        <v>0</v>
      </c>
      <c r="G3059" s="75"/>
      <c r="H3059" s="21"/>
      <c r="I3059" s="21"/>
      <c r="J3059" s="21"/>
      <c r="K3059" s="21"/>
    </row>
    <row r="3060" spans="1:11" s="130" customFormat="1" ht="12.75" hidden="1" customHeight="1" x14ac:dyDescent="0.2">
      <c r="A3060" s="63">
        <v>43</v>
      </c>
      <c r="B3060" s="38">
        <v>60305</v>
      </c>
      <c r="C3060" s="70"/>
      <c r="D3060" s="39" t="s">
        <v>360</v>
      </c>
      <c r="E3060" s="113">
        <v>0</v>
      </c>
      <c r="G3060" s="75"/>
      <c r="H3060" s="21"/>
      <c r="I3060" s="21"/>
      <c r="J3060" s="21"/>
      <c r="K3060" s="21"/>
    </row>
    <row r="3061" spans="1:11" s="130" customFormat="1" ht="12.75" hidden="1" customHeight="1" x14ac:dyDescent="0.2">
      <c r="A3061" s="63">
        <v>43</v>
      </c>
      <c r="B3061" s="38">
        <v>60399</v>
      </c>
      <c r="C3061" s="70"/>
      <c r="D3061" s="66" t="s">
        <v>361</v>
      </c>
      <c r="E3061" s="111">
        <v>0</v>
      </c>
      <c r="G3061" s="75"/>
      <c r="H3061" s="21"/>
      <c r="I3061" s="21"/>
      <c r="J3061" s="21"/>
      <c r="K3061" s="21"/>
    </row>
    <row r="3062" spans="1:11" s="130" customFormat="1" ht="12.75" hidden="1" customHeight="1" x14ac:dyDescent="0.2">
      <c r="A3062" s="63">
        <v>44</v>
      </c>
      <c r="B3062" s="38">
        <v>60301</v>
      </c>
      <c r="C3062" s="70"/>
      <c r="D3062" s="66" t="s">
        <v>356</v>
      </c>
      <c r="E3062" s="111">
        <v>0</v>
      </c>
      <c r="G3062" s="75"/>
      <c r="H3062" s="21"/>
      <c r="I3062" s="21"/>
      <c r="J3062" s="21"/>
      <c r="K3062" s="21"/>
    </row>
    <row r="3063" spans="1:11" s="130" customFormat="1" ht="12.75" hidden="1" customHeight="1" x14ac:dyDescent="0.2">
      <c r="A3063" s="63">
        <v>44</v>
      </c>
      <c r="B3063" s="38">
        <v>60302</v>
      </c>
      <c r="C3063" s="70"/>
      <c r="D3063" s="66" t="s">
        <v>357</v>
      </c>
      <c r="E3063" s="111">
        <v>0</v>
      </c>
      <c r="G3063" s="75"/>
      <c r="H3063" s="21"/>
      <c r="I3063" s="21"/>
      <c r="J3063" s="21"/>
      <c r="K3063" s="21"/>
    </row>
    <row r="3064" spans="1:11" s="130" customFormat="1" ht="12.75" hidden="1" customHeight="1" x14ac:dyDescent="0.2">
      <c r="A3064" s="63">
        <v>44</v>
      </c>
      <c r="B3064" s="38">
        <v>60303</v>
      </c>
      <c r="C3064" s="70"/>
      <c r="D3064" s="66" t="s">
        <v>358</v>
      </c>
      <c r="E3064" s="111">
        <v>0</v>
      </c>
      <c r="G3064" s="75"/>
      <c r="H3064" s="21"/>
      <c r="I3064" s="21"/>
      <c r="J3064" s="21"/>
      <c r="K3064" s="21"/>
    </row>
    <row r="3065" spans="1:11" s="130" customFormat="1" ht="12.75" hidden="1" customHeight="1" x14ac:dyDescent="0.2">
      <c r="A3065" s="63">
        <v>44</v>
      </c>
      <c r="B3065" s="38">
        <v>60304</v>
      </c>
      <c r="C3065" s="70"/>
      <c r="D3065" s="66" t="s">
        <v>359</v>
      </c>
      <c r="E3065" s="111">
        <v>0</v>
      </c>
      <c r="G3065" s="75"/>
      <c r="H3065" s="21"/>
      <c r="I3065" s="21"/>
      <c r="J3065" s="21"/>
      <c r="K3065" s="21"/>
    </row>
    <row r="3066" spans="1:11" s="130" customFormat="1" ht="12.75" hidden="1" customHeight="1" x14ac:dyDescent="0.2">
      <c r="A3066" s="63">
        <v>44</v>
      </c>
      <c r="B3066" s="38">
        <v>60305</v>
      </c>
      <c r="C3066" s="70"/>
      <c r="D3066" s="39" t="s">
        <v>360</v>
      </c>
      <c r="E3066" s="113">
        <v>0</v>
      </c>
      <c r="G3066" s="75"/>
      <c r="H3066" s="21"/>
      <c r="I3066" s="21"/>
      <c r="J3066" s="21"/>
      <c r="K3066" s="21"/>
    </row>
    <row r="3067" spans="1:11" s="130" customFormat="1" ht="12.75" hidden="1" customHeight="1" x14ac:dyDescent="0.2">
      <c r="A3067" s="63">
        <v>44</v>
      </c>
      <c r="B3067" s="38">
        <v>60399</v>
      </c>
      <c r="C3067" s="70"/>
      <c r="D3067" s="66" t="s">
        <v>361</v>
      </c>
      <c r="E3067" s="111">
        <v>0</v>
      </c>
      <c r="G3067" s="75"/>
      <c r="H3067" s="21"/>
      <c r="I3067" s="21"/>
      <c r="J3067" s="21"/>
      <c r="K3067" s="21"/>
    </row>
    <row r="3068" spans="1:11" s="130" customFormat="1" ht="12.75" hidden="1" customHeight="1" x14ac:dyDescent="0.2">
      <c r="A3068" s="63">
        <v>45</v>
      </c>
      <c r="B3068" s="38">
        <v>60301</v>
      </c>
      <c r="C3068" s="70"/>
      <c r="D3068" s="66" t="s">
        <v>356</v>
      </c>
      <c r="E3068" s="111">
        <v>0</v>
      </c>
      <c r="G3068" s="75"/>
      <c r="H3068" s="21"/>
      <c r="I3068" s="21"/>
      <c r="J3068" s="21"/>
      <c r="K3068" s="21"/>
    </row>
    <row r="3069" spans="1:11" s="130" customFormat="1" ht="12.75" hidden="1" customHeight="1" x14ac:dyDescent="0.2">
      <c r="A3069" s="63">
        <v>45</v>
      </c>
      <c r="B3069" s="38">
        <v>60302</v>
      </c>
      <c r="C3069" s="70"/>
      <c r="D3069" s="66" t="s">
        <v>357</v>
      </c>
      <c r="E3069" s="111">
        <v>0</v>
      </c>
      <c r="G3069" s="75"/>
      <c r="H3069" s="21"/>
      <c r="I3069" s="21"/>
      <c r="J3069" s="21"/>
      <c r="K3069" s="21"/>
    </row>
    <row r="3070" spans="1:11" s="130" customFormat="1" ht="12.75" hidden="1" customHeight="1" x14ac:dyDescent="0.2">
      <c r="A3070" s="63">
        <v>45</v>
      </c>
      <c r="B3070" s="38">
        <v>60303</v>
      </c>
      <c r="C3070" s="70"/>
      <c r="D3070" s="66" t="s">
        <v>358</v>
      </c>
      <c r="E3070" s="111">
        <v>0</v>
      </c>
      <c r="G3070" s="75"/>
      <c r="H3070" s="21"/>
      <c r="I3070" s="21"/>
      <c r="J3070" s="21"/>
      <c r="K3070" s="21"/>
    </row>
    <row r="3071" spans="1:11" s="130" customFormat="1" ht="12.75" hidden="1" customHeight="1" x14ac:dyDescent="0.2">
      <c r="A3071" s="63">
        <v>45</v>
      </c>
      <c r="B3071" s="38">
        <v>60304</v>
      </c>
      <c r="C3071" s="70"/>
      <c r="D3071" s="66" t="s">
        <v>359</v>
      </c>
      <c r="E3071" s="111">
        <v>0</v>
      </c>
      <c r="G3071" s="75"/>
      <c r="H3071" s="21"/>
      <c r="I3071" s="21"/>
      <c r="J3071" s="21"/>
      <c r="K3071" s="21"/>
    </row>
    <row r="3072" spans="1:11" s="130" customFormat="1" ht="12.75" hidden="1" customHeight="1" x14ac:dyDescent="0.2">
      <c r="A3072" s="63">
        <v>45</v>
      </c>
      <c r="B3072" s="38">
        <v>60305</v>
      </c>
      <c r="C3072" s="70"/>
      <c r="D3072" s="39" t="s">
        <v>360</v>
      </c>
      <c r="E3072" s="113">
        <v>0</v>
      </c>
      <c r="G3072" s="75"/>
      <c r="H3072" s="21"/>
      <c r="I3072" s="21"/>
      <c r="J3072" s="21"/>
      <c r="K3072" s="21"/>
    </row>
    <row r="3073" spans="1:11" s="130" customFormat="1" ht="12.75" hidden="1" customHeight="1" x14ac:dyDescent="0.2">
      <c r="A3073" s="63">
        <v>45</v>
      </c>
      <c r="B3073" s="38">
        <v>60399</v>
      </c>
      <c r="C3073" s="70"/>
      <c r="D3073" s="66" t="s">
        <v>361</v>
      </c>
      <c r="E3073" s="111">
        <v>0</v>
      </c>
      <c r="G3073" s="75"/>
      <c r="H3073" s="21"/>
      <c r="I3073" s="21"/>
      <c r="J3073" s="21"/>
      <c r="K3073" s="21"/>
    </row>
    <row r="3074" spans="1:11" s="130" customFormat="1" ht="12.75" hidden="1" customHeight="1" x14ac:dyDescent="0.2">
      <c r="A3074" s="63">
        <v>46</v>
      </c>
      <c r="B3074" s="38">
        <v>60301</v>
      </c>
      <c r="C3074" s="70"/>
      <c r="D3074" s="66" t="s">
        <v>356</v>
      </c>
      <c r="E3074" s="111">
        <v>0</v>
      </c>
      <c r="G3074" s="75"/>
      <c r="H3074" s="21"/>
      <c r="I3074" s="21"/>
      <c r="J3074" s="21"/>
      <c r="K3074" s="21"/>
    </row>
    <row r="3075" spans="1:11" s="130" customFormat="1" ht="12.75" hidden="1" customHeight="1" x14ac:dyDescent="0.2">
      <c r="A3075" s="63">
        <v>46</v>
      </c>
      <c r="B3075" s="38">
        <v>60302</v>
      </c>
      <c r="C3075" s="70"/>
      <c r="D3075" s="66" t="s">
        <v>357</v>
      </c>
      <c r="E3075" s="111">
        <v>0</v>
      </c>
      <c r="G3075" s="75"/>
      <c r="H3075" s="21"/>
      <c r="I3075" s="21"/>
      <c r="J3075" s="21"/>
      <c r="K3075" s="21"/>
    </row>
    <row r="3076" spans="1:11" s="130" customFormat="1" ht="12.75" hidden="1" customHeight="1" x14ac:dyDescent="0.2">
      <c r="A3076" s="63">
        <v>46</v>
      </c>
      <c r="B3076" s="38">
        <v>60303</v>
      </c>
      <c r="C3076" s="70"/>
      <c r="D3076" s="66" t="s">
        <v>358</v>
      </c>
      <c r="E3076" s="111">
        <v>0</v>
      </c>
      <c r="G3076" s="75"/>
      <c r="H3076" s="21"/>
      <c r="I3076" s="21"/>
      <c r="J3076" s="21"/>
      <c r="K3076" s="21"/>
    </row>
    <row r="3077" spans="1:11" s="130" customFormat="1" ht="12.75" hidden="1" customHeight="1" x14ac:dyDescent="0.2">
      <c r="A3077" s="63">
        <v>46</v>
      </c>
      <c r="B3077" s="38">
        <v>60304</v>
      </c>
      <c r="C3077" s="70"/>
      <c r="D3077" s="66" t="s">
        <v>359</v>
      </c>
      <c r="E3077" s="111">
        <v>0</v>
      </c>
      <c r="G3077" s="75"/>
      <c r="H3077" s="21"/>
      <c r="I3077" s="21"/>
      <c r="J3077" s="21"/>
      <c r="K3077" s="21"/>
    </row>
    <row r="3078" spans="1:11" s="130" customFormat="1" ht="12.75" hidden="1" customHeight="1" x14ac:dyDescent="0.2">
      <c r="A3078" s="63">
        <v>46</v>
      </c>
      <c r="B3078" s="38">
        <v>60305</v>
      </c>
      <c r="C3078" s="70"/>
      <c r="D3078" s="39" t="s">
        <v>360</v>
      </c>
      <c r="E3078" s="113">
        <v>0</v>
      </c>
      <c r="G3078" s="75"/>
      <c r="H3078" s="21"/>
      <c r="I3078" s="21"/>
      <c r="J3078" s="21"/>
      <c r="K3078" s="21"/>
    </row>
    <row r="3079" spans="1:11" s="130" customFormat="1" ht="12.75" hidden="1" customHeight="1" x14ac:dyDescent="0.2">
      <c r="A3079" s="63">
        <v>46</v>
      </c>
      <c r="B3079" s="38">
        <v>60399</v>
      </c>
      <c r="C3079" s="70"/>
      <c r="D3079" s="66" t="s">
        <v>361</v>
      </c>
      <c r="E3079" s="111">
        <v>0</v>
      </c>
      <c r="G3079" s="75"/>
      <c r="H3079" s="21"/>
      <c r="I3079" s="21"/>
      <c r="J3079" s="21"/>
      <c r="K3079" s="21"/>
    </row>
    <row r="3080" spans="1:11" s="130" customFormat="1" ht="12.75" hidden="1" customHeight="1" x14ac:dyDescent="0.2">
      <c r="A3080" s="63">
        <v>31</v>
      </c>
      <c r="B3080" s="38">
        <v>60301</v>
      </c>
      <c r="C3080" s="70"/>
      <c r="D3080" s="66" t="s">
        <v>356</v>
      </c>
      <c r="E3080" s="111">
        <v>0</v>
      </c>
      <c r="G3080" s="75"/>
      <c r="H3080" s="21"/>
      <c r="I3080" s="21"/>
      <c r="J3080" s="21"/>
      <c r="K3080" s="21"/>
    </row>
    <row r="3081" spans="1:11" s="130" customFormat="1" ht="12.75" hidden="1" customHeight="1" x14ac:dyDescent="0.2">
      <c r="A3081" s="63">
        <v>31</v>
      </c>
      <c r="B3081" s="38">
        <v>60302</v>
      </c>
      <c r="C3081" s="70"/>
      <c r="D3081" s="66" t="s">
        <v>357</v>
      </c>
      <c r="E3081" s="111">
        <v>0</v>
      </c>
      <c r="G3081" s="75"/>
      <c r="H3081" s="21"/>
      <c r="I3081" s="21"/>
      <c r="J3081" s="21"/>
      <c r="K3081" s="21"/>
    </row>
    <row r="3082" spans="1:11" s="130" customFormat="1" ht="12.75" hidden="1" customHeight="1" x14ac:dyDescent="0.2">
      <c r="A3082" s="63">
        <v>31</v>
      </c>
      <c r="B3082" s="38">
        <v>60303</v>
      </c>
      <c r="C3082" s="70"/>
      <c r="D3082" s="66" t="s">
        <v>358</v>
      </c>
      <c r="E3082" s="111">
        <v>0</v>
      </c>
      <c r="G3082" s="75"/>
      <c r="H3082" s="21"/>
      <c r="I3082" s="21"/>
      <c r="J3082" s="21"/>
      <c r="K3082" s="21"/>
    </row>
    <row r="3083" spans="1:11" s="130" customFormat="1" ht="12.75" hidden="1" customHeight="1" x14ac:dyDescent="0.2">
      <c r="A3083" s="63">
        <v>31</v>
      </c>
      <c r="B3083" s="38">
        <v>60304</v>
      </c>
      <c r="C3083" s="70"/>
      <c r="D3083" s="66" t="s">
        <v>359</v>
      </c>
      <c r="E3083" s="111">
        <v>0</v>
      </c>
      <c r="G3083" s="75"/>
      <c r="H3083" s="21"/>
      <c r="I3083" s="21"/>
      <c r="J3083" s="21"/>
      <c r="K3083" s="21"/>
    </row>
    <row r="3084" spans="1:11" s="130" customFormat="1" ht="12.75" hidden="1" customHeight="1" x14ac:dyDescent="0.2">
      <c r="A3084" s="63">
        <v>31</v>
      </c>
      <c r="B3084" s="38">
        <v>60305</v>
      </c>
      <c r="C3084" s="70"/>
      <c r="D3084" s="39" t="s">
        <v>360</v>
      </c>
      <c r="E3084" s="113">
        <v>0</v>
      </c>
      <c r="G3084" s="75"/>
      <c r="H3084" s="21"/>
      <c r="I3084" s="21"/>
      <c r="J3084" s="21"/>
      <c r="K3084" s="21"/>
    </row>
    <row r="3085" spans="1:11" s="130" customFormat="1" ht="12.75" hidden="1" customHeight="1" x14ac:dyDescent="0.2">
      <c r="A3085" s="63">
        <v>31</v>
      </c>
      <c r="B3085" s="38">
        <v>60399</v>
      </c>
      <c r="C3085" s="70"/>
      <c r="D3085" s="66" t="s">
        <v>361</v>
      </c>
      <c r="E3085" s="111">
        <v>0</v>
      </c>
      <c r="G3085" s="75"/>
      <c r="H3085" s="21"/>
      <c r="I3085" s="21"/>
      <c r="J3085" s="21"/>
      <c r="K3085" s="21"/>
    </row>
    <row r="3086" spans="1:11" s="130" customFormat="1" ht="12.75" hidden="1" customHeight="1" x14ac:dyDescent="0.2">
      <c r="A3086" s="63">
        <v>36</v>
      </c>
      <c r="B3086" s="38">
        <v>60301</v>
      </c>
      <c r="C3086" s="70"/>
      <c r="D3086" s="66" t="s">
        <v>356</v>
      </c>
      <c r="E3086" s="111">
        <v>0</v>
      </c>
      <c r="G3086" s="75"/>
      <c r="H3086" s="21"/>
      <c r="I3086" s="21"/>
      <c r="J3086" s="21"/>
      <c r="K3086" s="21"/>
    </row>
    <row r="3087" spans="1:11" s="130" customFormat="1" ht="12.75" hidden="1" customHeight="1" x14ac:dyDescent="0.2">
      <c r="A3087" s="63">
        <v>36</v>
      </c>
      <c r="B3087" s="38">
        <v>60302</v>
      </c>
      <c r="C3087" s="70"/>
      <c r="D3087" s="66" t="s">
        <v>357</v>
      </c>
      <c r="E3087" s="111">
        <v>0</v>
      </c>
      <c r="G3087" s="75"/>
      <c r="H3087" s="21"/>
      <c r="I3087" s="21"/>
      <c r="J3087" s="21"/>
      <c r="K3087" s="21"/>
    </row>
    <row r="3088" spans="1:11" s="130" customFormat="1" ht="12.75" hidden="1" customHeight="1" x14ac:dyDescent="0.2">
      <c r="A3088" s="63">
        <v>36</v>
      </c>
      <c r="B3088" s="38">
        <v>60303</v>
      </c>
      <c r="C3088" s="70"/>
      <c r="D3088" s="66" t="s">
        <v>358</v>
      </c>
      <c r="E3088" s="111">
        <v>0</v>
      </c>
      <c r="G3088" s="75"/>
      <c r="H3088" s="21"/>
      <c r="I3088" s="21"/>
      <c r="J3088" s="21"/>
      <c r="K3088" s="21"/>
    </row>
    <row r="3089" spans="1:11" s="130" customFormat="1" ht="12.75" hidden="1" customHeight="1" x14ac:dyDescent="0.2">
      <c r="A3089" s="63">
        <v>36</v>
      </c>
      <c r="B3089" s="38">
        <v>60304</v>
      </c>
      <c r="C3089" s="70"/>
      <c r="D3089" s="66" t="s">
        <v>359</v>
      </c>
      <c r="E3089" s="111">
        <v>0</v>
      </c>
      <c r="G3089" s="75"/>
      <c r="H3089" s="21"/>
      <c r="I3089" s="21"/>
      <c r="J3089" s="21"/>
      <c r="K3089" s="21"/>
    </row>
    <row r="3090" spans="1:11" s="130" customFormat="1" ht="12.75" hidden="1" customHeight="1" x14ac:dyDescent="0.2">
      <c r="A3090" s="63">
        <v>36</v>
      </c>
      <c r="B3090" s="38">
        <v>60305</v>
      </c>
      <c r="C3090" s="70"/>
      <c r="D3090" s="39" t="s">
        <v>360</v>
      </c>
      <c r="E3090" s="113">
        <v>0</v>
      </c>
      <c r="G3090" s="75"/>
      <c r="H3090" s="21"/>
      <c r="I3090" s="21"/>
      <c r="J3090" s="21"/>
      <c r="K3090" s="21"/>
    </row>
    <row r="3091" spans="1:11" s="130" customFormat="1" ht="12.75" hidden="1" customHeight="1" x14ac:dyDescent="0.2">
      <c r="A3091" s="63">
        <v>36</v>
      </c>
      <c r="B3091" s="38">
        <v>60399</v>
      </c>
      <c r="C3091" s="70"/>
      <c r="D3091" s="66" t="s">
        <v>361</v>
      </c>
      <c r="E3091" s="111">
        <v>0</v>
      </c>
      <c r="G3091" s="75"/>
      <c r="H3091" s="21"/>
      <c r="I3091" s="21"/>
      <c r="J3091" s="21"/>
      <c r="K3091" s="21"/>
    </row>
    <row r="3092" spans="1:11" s="130" customFormat="1" ht="12.75" hidden="1" customHeight="1" x14ac:dyDescent="0.2">
      <c r="A3092" s="63">
        <v>42</v>
      </c>
      <c r="B3092" s="38">
        <v>60301</v>
      </c>
      <c r="C3092" s="70"/>
      <c r="D3092" s="66" t="s">
        <v>356</v>
      </c>
      <c r="E3092" s="111">
        <v>0</v>
      </c>
      <c r="G3092" s="75"/>
      <c r="H3092" s="21"/>
      <c r="I3092" s="21"/>
      <c r="J3092" s="21"/>
      <c r="K3092" s="21"/>
    </row>
    <row r="3093" spans="1:11" s="130" customFormat="1" ht="12.75" hidden="1" customHeight="1" x14ac:dyDescent="0.2">
      <c r="A3093" s="63">
        <v>42</v>
      </c>
      <c r="B3093" s="38">
        <v>60302</v>
      </c>
      <c r="C3093" s="70"/>
      <c r="D3093" s="66" t="s">
        <v>357</v>
      </c>
      <c r="E3093" s="111">
        <v>0</v>
      </c>
      <c r="G3093" s="75"/>
      <c r="H3093" s="21"/>
      <c r="I3093" s="21"/>
      <c r="J3093" s="21"/>
      <c r="K3093" s="21"/>
    </row>
    <row r="3094" spans="1:11" s="130" customFormat="1" ht="12.75" hidden="1" customHeight="1" x14ac:dyDescent="0.2">
      <c r="A3094" s="63">
        <v>42</v>
      </c>
      <c r="B3094" s="38">
        <v>60303</v>
      </c>
      <c r="C3094" s="70"/>
      <c r="D3094" s="66" t="s">
        <v>358</v>
      </c>
      <c r="E3094" s="111">
        <v>0</v>
      </c>
      <c r="G3094" s="75"/>
      <c r="H3094" s="21"/>
      <c r="I3094" s="21"/>
      <c r="J3094" s="21"/>
      <c r="K3094" s="21"/>
    </row>
    <row r="3095" spans="1:11" s="130" customFormat="1" ht="12.75" hidden="1" customHeight="1" x14ac:dyDescent="0.2">
      <c r="A3095" s="63">
        <v>42</v>
      </c>
      <c r="B3095" s="38">
        <v>60304</v>
      </c>
      <c r="C3095" s="70"/>
      <c r="D3095" s="66" t="s">
        <v>359</v>
      </c>
      <c r="E3095" s="111">
        <v>0</v>
      </c>
      <c r="G3095" s="75"/>
      <c r="H3095" s="21"/>
      <c r="I3095" s="21"/>
      <c r="J3095" s="21"/>
      <c r="K3095" s="21"/>
    </row>
    <row r="3096" spans="1:11" s="130" customFormat="1" ht="12.75" hidden="1" customHeight="1" x14ac:dyDescent="0.2">
      <c r="A3096" s="63">
        <v>42</v>
      </c>
      <c r="B3096" s="38">
        <v>60305</v>
      </c>
      <c r="C3096" s="70"/>
      <c r="D3096" s="39" t="s">
        <v>360</v>
      </c>
      <c r="E3096" s="113">
        <v>0</v>
      </c>
      <c r="G3096" s="75"/>
      <c r="H3096" s="21"/>
      <c r="I3096" s="21"/>
      <c r="J3096" s="21"/>
      <c r="K3096" s="21"/>
    </row>
    <row r="3097" spans="1:11" s="130" customFormat="1" ht="12.75" hidden="1" customHeight="1" x14ac:dyDescent="0.2">
      <c r="A3097" s="63">
        <v>42</v>
      </c>
      <c r="B3097" s="38">
        <v>60399</v>
      </c>
      <c r="C3097" s="70"/>
      <c r="D3097" s="66" t="s">
        <v>361</v>
      </c>
      <c r="E3097" s="111">
        <v>0</v>
      </c>
      <c r="G3097" s="75"/>
      <c r="H3097" s="21"/>
      <c r="I3097" s="21"/>
      <c r="J3097" s="21"/>
      <c r="K3097" s="21"/>
    </row>
    <row r="3098" spans="1:11" s="130" customFormat="1" ht="12.75" hidden="1" customHeight="1" x14ac:dyDescent="0.2">
      <c r="A3098" s="63"/>
      <c r="B3098" s="38" t="s">
        <v>106</v>
      </c>
      <c r="C3098" s="70"/>
      <c r="D3098" s="66"/>
      <c r="E3098" s="112"/>
      <c r="G3098" s="75"/>
      <c r="H3098" s="21"/>
      <c r="I3098" s="21"/>
      <c r="J3098" s="21"/>
      <c r="K3098" s="21"/>
    </row>
    <row r="3099" spans="1:11" s="130" customFormat="1" ht="24" hidden="1" customHeight="1" x14ac:dyDescent="0.2">
      <c r="A3099" s="541" t="s">
        <v>267</v>
      </c>
      <c r="B3099" s="543"/>
      <c r="C3099" s="68"/>
      <c r="D3099" s="147" t="s">
        <v>40</v>
      </c>
      <c r="E3099" s="110">
        <f>SUM(E3100:E3162)</f>
        <v>0</v>
      </c>
      <c r="G3099" s="75"/>
      <c r="H3099" s="21"/>
      <c r="I3099" s="21"/>
      <c r="J3099" s="21"/>
      <c r="K3099" s="21"/>
    </row>
    <row r="3100" spans="1:11" s="130" customFormat="1" ht="12.75" hidden="1" customHeight="1" x14ac:dyDescent="0.2">
      <c r="A3100" s="63">
        <v>17</v>
      </c>
      <c r="B3100" s="38">
        <v>60401</v>
      </c>
      <c r="C3100" s="70"/>
      <c r="D3100" s="66" t="s">
        <v>86</v>
      </c>
      <c r="E3100" s="111">
        <v>0</v>
      </c>
      <c r="G3100" s="75"/>
      <c r="H3100" s="21"/>
      <c r="I3100" s="21"/>
      <c r="J3100" s="21"/>
      <c r="K3100" s="21"/>
    </row>
    <row r="3101" spans="1:11" s="130" customFormat="1" ht="12.75" hidden="1" customHeight="1" x14ac:dyDescent="0.2">
      <c r="A3101" s="63">
        <v>17</v>
      </c>
      <c r="B3101" s="38">
        <v>60402</v>
      </c>
      <c r="C3101" s="70"/>
      <c r="D3101" s="66" t="s">
        <v>87</v>
      </c>
      <c r="E3101" s="111">
        <v>0</v>
      </c>
      <c r="G3101" s="75"/>
      <c r="H3101" s="21"/>
      <c r="I3101" s="21"/>
      <c r="J3101" s="21"/>
      <c r="K3101" s="21"/>
    </row>
    <row r="3102" spans="1:11" s="130" customFormat="1" ht="12.75" hidden="1" customHeight="1" x14ac:dyDescent="0.2">
      <c r="A3102" s="63">
        <v>17</v>
      </c>
      <c r="B3102" s="38">
        <v>60403</v>
      </c>
      <c r="C3102" s="70"/>
      <c r="D3102" s="66" t="s">
        <v>88</v>
      </c>
      <c r="E3102" s="111">
        <v>0</v>
      </c>
      <c r="G3102" s="75"/>
      <c r="H3102" s="21"/>
      <c r="I3102" s="21"/>
      <c r="J3102" s="21"/>
      <c r="K3102" s="21"/>
    </row>
    <row r="3103" spans="1:11" s="130" customFormat="1" ht="12.75" hidden="1" customHeight="1" x14ac:dyDescent="0.2">
      <c r="A3103" s="63">
        <v>17</v>
      </c>
      <c r="B3103" s="38">
        <v>60404</v>
      </c>
      <c r="C3103" s="70"/>
      <c r="D3103" s="66" t="s">
        <v>89</v>
      </c>
      <c r="E3103" s="111">
        <v>0</v>
      </c>
      <c r="G3103" s="75"/>
      <c r="H3103" s="21"/>
      <c r="I3103" s="21"/>
      <c r="J3103" s="21"/>
      <c r="K3103" s="21"/>
    </row>
    <row r="3104" spans="1:11" s="130" customFormat="1" ht="12.75" hidden="1" customHeight="1" x14ac:dyDescent="0.2">
      <c r="A3104" s="63">
        <v>18</v>
      </c>
      <c r="B3104" s="38">
        <v>60401</v>
      </c>
      <c r="C3104" s="70"/>
      <c r="D3104" s="66" t="s">
        <v>86</v>
      </c>
      <c r="E3104" s="111">
        <v>0</v>
      </c>
      <c r="G3104" s="75"/>
      <c r="H3104" s="21"/>
      <c r="I3104" s="21"/>
      <c r="J3104" s="21"/>
      <c r="K3104" s="21"/>
    </row>
    <row r="3105" spans="1:11" s="130" customFormat="1" ht="12.75" hidden="1" customHeight="1" x14ac:dyDescent="0.2">
      <c r="A3105" s="63">
        <v>18</v>
      </c>
      <c r="B3105" s="38">
        <v>60402</v>
      </c>
      <c r="C3105" s="70"/>
      <c r="D3105" s="66" t="s">
        <v>87</v>
      </c>
      <c r="E3105" s="111">
        <v>0</v>
      </c>
      <c r="G3105" s="75"/>
      <c r="H3105" s="21"/>
      <c r="I3105" s="21"/>
      <c r="J3105" s="21"/>
      <c r="K3105" s="21"/>
    </row>
    <row r="3106" spans="1:11" s="130" customFormat="1" ht="12.75" hidden="1" customHeight="1" x14ac:dyDescent="0.2">
      <c r="A3106" s="63">
        <v>18</v>
      </c>
      <c r="B3106" s="38">
        <v>60403</v>
      </c>
      <c r="C3106" s="70"/>
      <c r="D3106" s="66" t="s">
        <v>88</v>
      </c>
      <c r="E3106" s="111">
        <v>0</v>
      </c>
      <c r="G3106" s="75"/>
      <c r="H3106" s="21"/>
      <c r="I3106" s="21"/>
      <c r="J3106" s="21"/>
      <c r="K3106" s="21"/>
    </row>
    <row r="3107" spans="1:11" s="130" customFormat="1" ht="12.75" hidden="1" customHeight="1" x14ac:dyDescent="0.2">
      <c r="A3107" s="63">
        <v>18</v>
      </c>
      <c r="B3107" s="38">
        <v>60404</v>
      </c>
      <c r="C3107" s="70"/>
      <c r="D3107" s="66" t="s">
        <v>89</v>
      </c>
      <c r="E3107" s="111">
        <v>0</v>
      </c>
      <c r="G3107" s="75"/>
      <c r="H3107" s="21"/>
      <c r="I3107" s="21"/>
      <c r="J3107" s="21"/>
      <c r="K3107" s="21"/>
    </row>
    <row r="3108" spans="1:11" s="130" customFormat="1" ht="12.75" hidden="1" customHeight="1" x14ac:dyDescent="0.2">
      <c r="A3108" s="63">
        <v>19</v>
      </c>
      <c r="B3108" s="38">
        <v>60401</v>
      </c>
      <c r="C3108" s="70"/>
      <c r="D3108" s="66" t="s">
        <v>86</v>
      </c>
      <c r="E3108" s="111">
        <v>0</v>
      </c>
      <c r="G3108" s="75"/>
      <c r="H3108" s="21"/>
      <c r="I3108" s="21"/>
      <c r="J3108" s="21"/>
      <c r="K3108" s="21"/>
    </row>
    <row r="3109" spans="1:11" s="130" customFormat="1" ht="12.75" hidden="1" customHeight="1" x14ac:dyDescent="0.2">
      <c r="A3109" s="63">
        <v>19</v>
      </c>
      <c r="B3109" s="38">
        <v>60402</v>
      </c>
      <c r="C3109" s="70"/>
      <c r="D3109" s="66" t="s">
        <v>87</v>
      </c>
      <c r="E3109" s="111">
        <v>0</v>
      </c>
      <c r="G3109" s="75"/>
      <c r="H3109" s="21"/>
      <c r="I3109" s="21"/>
      <c r="J3109" s="21"/>
      <c r="K3109" s="21"/>
    </row>
    <row r="3110" spans="1:11" s="130" customFormat="1" ht="12.75" hidden="1" customHeight="1" x14ac:dyDescent="0.2">
      <c r="A3110" s="63">
        <v>19</v>
      </c>
      <c r="B3110" s="38">
        <v>60403</v>
      </c>
      <c r="C3110" s="70"/>
      <c r="D3110" s="66" t="s">
        <v>88</v>
      </c>
      <c r="E3110" s="111">
        <v>0</v>
      </c>
      <c r="G3110" s="75"/>
      <c r="H3110" s="21"/>
      <c r="I3110" s="21"/>
      <c r="J3110" s="21"/>
      <c r="K3110" s="21"/>
    </row>
    <row r="3111" spans="1:11" s="130" customFormat="1" ht="12.75" hidden="1" customHeight="1" x14ac:dyDescent="0.2">
      <c r="A3111" s="63">
        <v>19</v>
      </c>
      <c r="B3111" s="38">
        <v>60404</v>
      </c>
      <c r="C3111" s="70"/>
      <c r="D3111" s="66" t="s">
        <v>89</v>
      </c>
      <c r="E3111" s="111">
        <v>0</v>
      </c>
      <c r="G3111" s="75"/>
      <c r="H3111" s="21"/>
      <c r="I3111" s="21"/>
      <c r="J3111" s="21"/>
      <c r="K3111" s="21"/>
    </row>
    <row r="3112" spans="1:11" s="130" customFormat="1" ht="12.75" hidden="1" customHeight="1" x14ac:dyDescent="0.2">
      <c r="A3112" s="63">
        <v>20</v>
      </c>
      <c r="B3112" s="38">
        <v>60401</v>
      </c>
      <c r="C3112" s="70"/>
      <c r="D3112" s="66" t="s">
        <v>86</v>
      </c>
      <c r="E3112" s="111">
        <v>0</v>
      </c>
      <c r="G3112" s="75"/>
      <c r="H3112" s="21"/>
      <c r="I3112" s="21"/>
      <c r="J3112" s="21"/>
      <c r="K3112" s="21"/>
    </row>
    <row r="3113" spans="1:11" s="130" customFormat="1" ht="12.75" hidden="1" customHeight="1" x14ac:dyDescent="0.2">
      <c r="A3113" s="63">
        <v>20</v>
      </c>
      <c r="B3113" s="38">
        <v>60402</v>
      </c>
      <c r="C3113" s="70"/>
      <c r="D3113" s="66" t="s">
        <v>87</v>
      </c>
      <c r="E3113" s="111">
        <v>0</v>
      </c>
      <c r="G3113" s="75"/>
      <c r="H3113" s="21"/>
      <c r="I3113" s="21"/>
      <c r="J3113" s="21"/>
      <c r="K3113" s="21"/>
    </row>
    <row r="3114" spans="1:11" s="130" customFormat="1" ht="12.75" hidden="1" customHeight="1" x14ac:dyDescent="0.2">
      <c r="A3114" s="63">
        <v>20</v>
      </c>
      <c r="B3114" s="38">
        <v>60403</v>
      </c>
      <c r="C3114" s="70"/>
      <c r="D3114" s="66" t="s">
        <v>88</v>
      </c>
      <c r="E3114" s="111">
        <v>0</v>
      </c>
      <c r="G3114" s="75"/>
      <c r="H3114" s="21"/>
      <c r="I3114" s="21"/>
      <c r="J3114" s="21"/>
      <c r="K3114" s="21"/>
    </row>
    <row r="3115" spans="1:11" s="130" customFormat="1" ht="12.75" hidden="1" customHeight="1" x14ac:dyDescent="0.2">
      <c r="A3115" s="63">
        <v>20</v>
      </c>
      <c r="B3115" s="38">
        <v>60404</v>
      </c>
      <c r="C3115" s="70"/>
      <c r="D3115" s="66" t="s">
        <v>89</v>
      </c>
      <c r="E3115" s="111">
        <v>0</v>
      </c>
      <c r="G3115" s="75"/>
      <c r="H3115" s="21"/>
      <c r="I3115" s="21"/>
      <c r="J3115" s="21"/>
      <c r="K3115" s="21"/>
    </row>
    <row r="3116" spans="1:11" s="130" customFormat="1" ht="12.75" hidden="1" customHeight="1" x14ac:dyDescent="0.2">
      <c r="A3116" s="63">
        <v>21</v>
      </c>
      <c r="B3116" s="38">
        <v>60401</v>
      </c>
      <c r="C3116" s="70"/>
      <c r="D3116" s="66" t="s">
        <v>86</v>
      </c>
      <c r="E3116" s="111">
        <v>0</v>
      </c>
      <c r="G3116" s="75"/>
      <c r="H3116" s="21"/>
      <c r="I3116" s="21"/>
      <c r="J3116" s="21"/>
      <c r="K3116" s="21"/>
    </row>
    <row r="3117" spans="1:11" s="130" customFormat="1" ht="12.75" hidden="1" customHeight="1" x14ac:dyDescent="0.2">
      <c r="A3117" s="63">
        <v>21</v>
      </c>
      <c r="B3117" s="38">
        <v>60402</v>
      </c>
      <c r="C3117" s="70"/>
      <c r="D3117" s="66" t="s">
        <v>87</v>
      </c>
      <c r="E3117" s="111">
        <v>0</v>
      </c>
      <c r="G3117" s="75"/>
      <c r="H3117" s="21"/>
      <c r="I3117" s="21"/>
      <c r="J3117" s="21"/>
      <c r="K3117" s="21"/>
    </row>
    <row r="3118" spans="1:11" s="130" customFormat="1" ht="12.75" hidden="1" customHeight="1" x14ac:dyDescent="0.2">
      <c r="A3118" s="63">
        <v>21</v>
      </c>
      <c r="B3118" s="38">
        <v>60403</v>
      </c>
      <c r="C3118" s="70"/>
      <c r="D3118" s="66" t="s">
        <v>88</v>
      </c>
      <c r="E3118" s="111">
        <v>0</v>
      </c>
      <c r="G3118" s="75"/>
      <c r="H3118" s="21"/>
      <c r="I3118" s="21"/>
      <c r="J3118" s="21"/>
      <c r="K3118" s="21"/>
    </row>
    <row r="3119" spans="1:11" s="130" customFormat="1" ht="12.75" hidden="1" customHeight="1" x14ac:dyDescent="0.2">
      <c r="A3119" s="63">
        <v>21</v>
      </c>
      <c r="B3119" s="38">
        <v>60404</v>
      </c>
      <c r="C3119" s="70"/>
      <c r="D3119" s="66" t="s">
        <v>89</v>
      </c>
      <c r="E3119" s="111">
        <v>0</v>
      </c>
      <c r="G3119" s="75"/>
      <c r="H3119" s="21"/>
      <c r="I3119" s="21"/>
      <c r="J3119" s="21"/>
      <c r="K3119" s="21"/>
    </row>
    <row r="3120" spans="1:11" s="130" customFormat="1" ht="12.75" hidden="1" customHeight="1" x14ac:dyDescent="0.2">
      <c r="A3120" s="63">
        <v>22</v>
      </c>
      <c r="B3120" s="38">
        <v>60401</v>
      </c>
      <c r="C3120" s="70"/>
      <c r="D3120" s="66" t="s">
        <v>86</v>
      </c>
      <c r="E3120" s="111">
        <v>0</v>
      </c>
      <c r="G3120" s="75"/>
      <c r="H3120" s="21"/>
      <c r="I3120" s="21"/>
      <c r="J3120" s="21"/>
      <c r="K3120" s="21"/>
    </row>
    <row r="3121" spans="1:11" s="130" customFormat="1" ht="12.75" hidden="1" customHeight="1" x14ac:dyDescent="0.2">
      <c r="A3121" s="63">
        <v>22</v>
      </c>
      <c r="B3121" s="38">
        <v>60402</v>
      </c>
      <c r="C3121" s="70"/>
      <c r="D3121" s="66" t="s">
        <v>87</v>
      </c>
      <c r="E3121" s="111">
        <v>0</v>
      </c>
      <c r="G3121" s="75"/>
      <c r="H3121" s="21"/>
      <c r="I3121" s="21"/>
      <c r="J3121" s="21"/>
      <c r="K3121" s="21"/>
    </row>
    <row r="3122" spans="1:11" s="130" customFormat="1" ht="12.75" hidden="1" customHeight="1" x14ac:dyDescent="0.2">
      <c r="A3122" s="63">
        <v>22</v>
      </c>
      <c r="B3122" s="38">
        <v>60403</v>
      </c>
      <c r="C3122" s="70"/>
      <c r="D3122" s="66" t="s">
        <v>88</v>
      </c>
      <c r="E3122" s="111">
        <v>0</v>
      </c>
      <c r="G3122" s="75"/>
      <c r="H3122" s="21"/>
      <c r="I3122" s="21"/>
      <c r="J3122" s="21"/>
      <c r="K3122" s="21"/>
    </row>
    <row r="3123" spans="1:11" s="130" customFormat="1" ht="12.75" hidden="1" customHeight="1" x14ac:dyDescent="0.2">
      <c r="A3123" s="63">
        <v>22</v>
      </c>
      <c r="B3123" s="38">
        <v>60404</v>
      </c>
      <c r="C3123" s="70"/>
      <c r="D3123" s="66" t="s">
        <v>89</v>
      </c>
      <c r="E3123" s="111">
        <v>0</v>
      </c>
      <c r="G3123" s="75"/>
      <c r="H3123" s="21"/>
      <c r="I3123" s="21"/>
      <c r="J3123" s="21"/>
      <c r="K3123" s="21"/>
    </row>
    <row r="3124" spans="1:11" s="130" customFormat="1" ht="12.75" hidden="1" customHeight="1" x14ac:dyDescent="0.2">
      <c r="A3124" s="63">
        <v>23</v>
      </c>
      <c r="B3124" s="38">
        <v>60401</v>
      </c>
      <c r="C3124" s="70"/>
      <c r="D3124" s="66" t="s">
        <v>86</v>
      </c>
      <c r="E3124" s="111">
        <v>0</v>
      </c>
      <c r="G3124" s="75"/>
      <c r="H3124" s="21"/>
      <c r="I3124" s="21"/>
      <c r="J3124" s="21"/>
      <c r="K3124" s="21"/>
    </row>
    <row r="3125" spans="1:11" s="130" customFormat="1" ht="12.75" hidden="1" customHeight="1" x14ac:dyDescent="0.2">
      <c r="A3125" s="63">
        <v>23</v>
      </c>
      <c r="B3125" s="38">
        <v>60402</v>
      </c>
      <c r="C3125" s="70"/>
      <c r="D3125" s="66" t="s">
        <v>87</v>
      </c>
      <c r="E3125" s="111">
        <v>0</v>
      </c>
      <c r="G3125" s="75"/>
      <c r="H3125" s="21"/>
      <c r="I3125" s="21"/>
      <c r="J3125" s="21"/>
      <c r="K3125" s="21"/>
    </row>
    <row r="3126" spans="1:11" s="130" customFormat="1" ht="12.75" hidden="1" customHeight="1" x14ac:dyDescent="0.2">
      <c r="A3126" s="63">
        <v>23</v>
      </c>
      <c r="B3126" s="38">
        <v>60403</v>
      </c>
      <c r="C3126" s="70"/>
      <c r="D3126" s="66" t="s">
        <v>88</v>
      </c>
      <c r="E3126" s="111">
        <v>0</v>
      </c>
      <c r="G3126" s="75"/>
      <c r="H3126" s="21"/>
      <c r="I3126" s="21"/>
      <c r="J3126" s="21"/>
      <c r="K3126" s="21"/>
    </row>
    <row r="3127" spans="1:11" s="130" customFormat="1" ht="12.75" hidden="1" customHeight="1" x14ac:dyDescent="0.2">
      <c r="A3127" s="63">
        <v>23</v>
      </c>
      <c r="B3127" s="38">
        <v>60404</v>
      </c>
      <c r="C3127" s="70"/>
      <c r="D3127" s="66" t="s">
        <v>89</v>
      </c>
      <c r="E3127" s="111">
        <v>0</v>
      </c>
      <c r="G3127" s="75"/>
      <c r="H3127" s="21"/>
      <c r="I3127" s="21"/>
      <c r="J3127" s="21"/>
      <c r="K3127" s="21"/>
    </row>
    <row r="3128" spans="1:11" s="130" customFormat="1" ht="12.75" hidden="1" customHeight="1" x14ac:dyDescent="0.2">
      <c r="A3128" s="63">
        <v>24</v>
      </c>
      <c r="B3128" s="38">
        <v>60401</v>
      </c>
      <c r="C3128" s="70"/>
      <c r="D3128" s="66" t="s">
        <v>86</v>
      </c>
      <c r="E3128" s="111">
        <v>0</v>
      </c>
      <c r="G3128" s="75"/>
      <c r="H3128" s="21"/>
      <c r="I3128" s="21"/>
      <c r="J3128" s="21"/>
      <c r="K3128" s="21"/>
    </row>
    <row r="3129" spans="1:11" s="130" customFormat="1" ht="12.75" hidden="1" customHeight="1" x14ac:dyDescent="0.2">
      <c r="A3129" s="63">
        <v>24</v>
      </c>
      <c r="B3129" s="38">
        <v>60402</v>
      </c>
      <c r="C3129" s="70"/>
      <c r="D3129" s="66" t="s">
        <v>87</v>
      </c>
      <c r="E3129" s="111">
        <v>0</v>
      </c>
      <c r="G3129" s="75"/>
      <c r="H3129" s="21"/>
      <c r="I3129" s="21"/>
      <c r="J3129" s="21"/>
      <c r="K3129" s="21"/>
    </row>
    <row r="3130" spans="1:11" s="130" customFormat="1" ht="12.75" hidden="1" customHeight="1" x14ac:dyDescent="0.2">
      <c r="A3130" s="63">
        <v>24</v>
      </c>
      <c r="B3130" s="38">
        <v>60403</v>
      </c>
      <c r="C3130" s="70"/>
      <c r="D3130" s="66" t="s">
        <v>88</v>
      </c>
      <c r="E3130" s="111">
        <v>0</v>
      </c>
      <c r="G3130" s="75"/>
      <c r="H3130" s="21"/>
      <c r="I3130" s="21"/>
      <c r="J3130" s="21"/>
      <c r="K3130" s="21"/>
    </row>
    <row r="3131" spans="1:11" s="130" customFormat="1" ht="12.75" hidden="1" customHeight="1" x14ac:dyDescent="0.2">
      <c r="A3131" s="63">
        <v>24</v>
      </c>
      <c r="B3131" s="38">
        <v>60404</v>
      </c>
      <c r="C3131" s="70"/>
      <c r="D3131" s="66" t="s">
        <v>89</v>
      </c>
      <c r="E3131" s="111">
        <v>0</v>
      </c>
      <c r="G3131" s="75"/>
      <c r="H3131" s="21"/>
      <c r="I3131" s="21"/>
      <c r="J3131" s="21"/>
      <c r="K3131" s="21"/>
    </row>
    <row r="3132" spans="1:11" s="130" customFormat="1" ht="12.75" hidden="1" customHeight="1" x14ac:dyDescent="0.2">
      <c r="A3132" s="63">
        <v>43</v>
      </c>
      <c r="B3132" s="38">
        <v>60401</v>
      </c>
      <c r="C3132" s="70"/>
      <c r="D3132" s="66" t="s">
        <v>86</v>
      </c>
      <c r="E3132" s="111">
        <v>0</v>
      </c>
      <c r="G3132" s="75"/>
      <c r="H3132" s="21"/>
      <c r="I3132" s="21"/>
      <c r="J3132" s="21"/>
      <c r="K3132" s="21"/>
    </row>
    <row r="3133" spans="1:11" s="130" customFormat="1" ht="12.75" hidden="1" customHeight="1" x14ac:dyDescent="0.2">
      <c r="A3133" s="63">
        <v>43</v>
      </c>
      <c r="B3133" s="38">
        <v>60402</v>
      </c>
      <c r="C3133" s="70"/>
      <c r="D3133" s="66" t="s">
        <v>87</v>
      </c>
      <c r="E3133" s="111">
        <v>0</v>
      </c>
      <c r="G3133" s="75"/>
      <c r="H3133" s="21"/>
      <c r="I3133" s="21"/>
      <c r="J3133" s="21"/>
      <c r="K3133" s="21"/>
    </row>
    <row r="3134" spans="1:11" s="130" customFormat="1" ht="12.75" hidden="1" customHeight="1" x14ac:dyDescent="0.2">
      <c r="A3134" s="63">
        <v>43</v>
      </c>
      <c r="B3134" s="38">
        <v>60403</v>
      </c>
      <c r="C3134" s="70"/>
      <c r="D3134" s="66" t="s">
        <v>88</v>
      </c>
      <c r="E3134" s="111">
        <v>0</v>
      </c>
      <c r="G3134" s="75"/>
      <c r="H3134" s="21"/>
      <c r="I3134" s="21"/>
      <c r="J3134" s="21"/>
      <c r="K3134" s="21"/>
    </row>
    <row r="3135" spans="1:11" s="130" customFormat="1" ht="12.75" hidden="1" customHeight="1" x14ac:dyDescent="0.2">
      <c r="A3135" s="63">
        <v>43</v>
      </c>
      <c r="B3135" s="38">
        <v>60404</v>
      </c>
      <c r="C3135" s="70"/>
      <c r="D3135" s="66" t="s">
        <v>89</v>
      </c>
      <c r="E3135" s="111">
        <v>0</v>
      </c>
      <c r="G3135" s="75"/>
      <c r="H3135" s="21"/>
      <c r="I3135" s="21"/>
      <c r="J3135" s="21"/>
      <c r="K3135" s="21"/>
    </row>
    <row r="3136" spans="1:11" s="130" customFormat="1" ht="12.75" hidden="1" customHeight="1" x14ac:dyDescent="0.2">
      <c r="A3136" s="63">
        <v>44</v>
      </c>
      <c r="B3136" s="38">
        <v>60401</v>
      </c>
      <c r="C3136" s="70"/>
      <c r="D3136" s="66" t="s">
        <v>86</v>
      </c>
      <c r="E3136" s="111">
        <v>0</v>
      </c>
      <c r="G3136" s="75"/>
      <c r="H3136" s="21"/>
      <c r="I3136" s="21"/>
      <c r="J3136" s="21"/>
      <c r="K3136" s="21"/>
    </row>
    <row r="3137" spans="1:11" s="130" customFormat="1" ht="12.75" hidden="1" customHeight="1" x14ac:dyDescent="0.2">
      <c r="A3137" s="63">
        <v>44</v>
      </c>
      <c r="B3137" s="38">
        <v>60402</v>
      </c>
      <c r="C3137" s="70"/>
      <c r="D3137" s="66" t="s">
        <v>87</v>
      </c>
      <c r="E3137" s="111">
        <v>0</v>
      </c>
      <c r="G3137" s="75"/>
      <c r="H3137" s="21"/>
      <c r="I3137" s="21"/>
      <c r="J3137" s="21"/>
      <c r="K3137" s="21"/>
    </row>
    <row r="3138" spans="1:11" s="130" customFormat="1" ht="12.75" hidden="1" customHeight="1" x14ac:dyDescent="0.2">
      <c r="A3138" s="63">
        <v>44</v>
      </c>
      <c r="B3138" s="38">
        <v>60403</v>
      </c>
      <c r="C3138" s="70"/>
      <c r="D3138" s="66" t="s">
        <v>88</v>
      </c>
      <c r="E3138" s="111">
        <v>0</v>
      </c>
      <c r="G3138" s="75"/>
      <c r="H3138" s="21"/>
      <c r="I3138" s="21"/>
      <c r="J3138" s="21"/>
      <c r="K3138" s="21"/>
    </row>
    <row r="3139" spans="1:11" s="130" customFormat="1" ht="12.75" hidden="1" customHeight="1" x14ac:dyDescent="0.2">
      <c r="A3139" s="63">
        <v>44</v>
      </c>
      <c r="B3139" s="38">
        <v>60404</v>
      </c>
      <c r="C3139" s="70"/>
      <c r="D3139" s="66" t="s">
        <v>89</v>
      </c>
      <c r="E3139" s="111">
        <v>0</v>
      </c>
      <c r="G3139" s="75"/>
      <c r="H3139" s="21"/>
      <c r="I3139" s="21"/>
      <c r="J3139" s="21"/>
      <c r="K3139" s="21"/>
    </row>
    <row r="3140" spans="1:11" s="130" customFormat="1" ht="12.75" hidden="1" customHeight="1" x14ac:dyDescent="0.2">
      <c r="A3140" s="63">
        <v>45</v>
      </c>
      <c r="B3140" s="38">
        <v>60401</v>
      </c>
      <c r="C3140" s="70"/>
      <c r="D3140" s="66" t="s">
        <v>86</v>
      </c>
      <c r="E3140" s="111">
        <v>0</v>
      </c>
      <c r="G3140" s="75"/>
      <c r="H3140" s="21"/>
      <c r="I3140" s="21"/>
      <c r="J3140" s="21"/>
      <c r="K3140" s="21"/>
    </row>
    <row r="3141" spans="1:11" s="130" customFormat="1" ht="12.75" hidden="1" customHeight="1" x14ac:dyDescent="0.2">
      <c r="A3141" s="63">
        <v>45</v>
      </c>
      <c r="B3141" s="38">
        <v>60402</v>
      </c>
      <c r="C3141" s="70"/>
      <c r="D3141" s="66" t="s">
        <v>87</v>
      </c>
      <c r="E3141" s="111">
        <v>0</v>
      </c>
      <c r="G3141" s="75"/>
      <c r="H3141" s="21"/>
      <c r="I3141" s="21"/>
      <c r="J3141" s="21"/>
      <c r="K3141" s="21"/>
    </row>
    <row r="3142" spans="1:11" s="130" customFormat="1" ht="12.75" hidden="1" customHeight="1" x14ac:dyDescent="0.2">
      <c r="A3142" s="63">
        <v>45</v>
      </c>
      <c r="B3142" s="38">
        <v>60403</v>
      </c>
      <c r="C3142" s="70"/>
      <c r="D3142" s="66" t="s">
        <v>88</v>
      </c>
      <c r="E3142" s="111">
        <v>0</v>
      </c>
      <c r="G3142" s="75"/>
      <c r="H3142" s="21"/>
      <c r="I3142" s="21"/>
      <c r="J3142" s="21"/>
      <c r="K3142" s="21"/>
    </row>
    <row r="3143" spans="1:11" s="130" customFormat="1" ht="12.75" hidden="1" customHeight="1" x14ac:dyDescent="0.2">
      <c r="A3143" s="63">
        <v>45</v>
      </c>
      <c r="B3143" s="38">
        <v>60404</v>
      </c>
      <c r="C3143" s="70"/>
      <c r="D3143" s="66" t="s">
        <v>89</v>
      </c>
      <c r="E3143" s="111">
        <v>0</v>
      </c>
      <c r="G3143" s="75"/>
      <c r="H3143" s="21"/>
      <c r="I3143" s="21"/>
      <c r="J3143" s="21"/>
      <c r="K3143" s="21"/>
    </row>
    <row r="3144" spans="1:11" s="130" customFormat="1" ht="12.75" hidden="1" customHeight="1" x14ac:dyDescent="0.2">
      <c r="A3144" s="63">
        <v>46</v>
      </c>
      <c r="B3144" s="38">
        <v>60401</v>
      </c>
      <c r="C3144" s="70"/>
      <c r="D3144" s="66" t="s">
        <v>86</v>
      </c>
      <c r="E3144" s="111">
        <v>0</v>
      </c>
      <c r="G3144" s="75"/>
      <c r="H3144" s="21"/>
      <c r="I3144" s="21"/>
      <c r="J3144" s="21"/>
      <c r="K3144" s="21"/>
    </row>
    <row r="3145" spans="1:11" s="130" customFormat="1" ht="12.75" hidden="1" customHeight="1" x14ac:dyDescent="0.2">
      <c r="A3145" s="63">
        <v>46</v>
      </c>
      <c r="B3145" s="38">
        <v>60402</v>
      </c>
      <c r="C3145" s="70"/>
      <c r="D3145" s="66" t="s">
        <v>87</v>
      </c>
      <c r="E3145" s="111">
        <v>0</v>
      </c>
      <c r="G3145" s="75"/>
      <c r="H3145" s="21"/>
      <c r="I3145" s="21"/>
      <c r="J3145" s="21"/>
      <c r="K3145" s="21"/>
    </row>
    <row r="3146" spans="1:11" s="130" customFormat="1" ht="12.75" hidden="1" customHeight="1" x14ac:dyDescent="0.2">
      <c r="A3146" s="63">
        <v>46</v>
      </c>
      <c r="B3146" s="38">
        <v>60403</v>
      </c>
      <c r="C3146" s="70"/>
      <c r="D3146" s="66" t="s">
        <v>88</v>
      </c>
      <c r="E3146" s="111">
        <v>0</v>
      </c>
      <c r="G3146" s="75"/>
      <c r="H3146" s="21"/>
      <c r="I3146" s="21"/>
      <c r="J3146" s="21"/>
      <c r="K3146" s="21"/>
    </row>
    <row r="3147" spans="1:11" s="130" customFormat="1" ht="12.75" hidden="1" customHeight="1" x14ac:dyDescent="0.2">
      <c r="A3147" s="63">
        <v>46</v>
      </c>
      <c r="B3147" s="38">
        <v>60404</v>
      </c>
      <c r="C3147" s="70"/>
      <c r="D3147" s="66" t="s">
        <v>89</v>
      </c>
      <c r="E3147" s="111">
        <v>0</v>
      </c>
      <c r="G3147" s="75"/>
      <c r="H3147" s="21"/>
      <c r="I3147" s="21"/>
      <c r="J3147" s="21"/>
      <c r="K3147" s="21"/>
    </row>
    <row r="3148" spans="1:11" s="130" customFormat="1" ht="12.75" hidden="1" customHeight="1" x14ac:dyDescent="0.2">
      <c r="A3148" s="63">
        <v>31</v>
      </c>
      <c r="B3148" s="38">
        <v>60401</v>
      </c>
      <c r="C3148" s="70"/>
      <c r="D3148" s="66" t="s">
        <v>86</v>
      </c>
      <c r="E3148" s="111">
        <v>0</v>
      </c>
      <c r="G3148" s="75"/>
      <c r="H3148" s="21"/>
      <c r="I3148" s="21"/>
      <c r="J3148" s="21"/>
      <c r="K3148" s="21"/>
    </row>
    <row r="3149" spans="1:11" s="130" customFormat="1" ht="12.75" hidden="1" customHeight="1" x14ac:dyDescent="0.2">
      <c r="A3149" s="63">
        <v>31</v>
      </c>
      <c r="B3149" s="38">
        <v>60402</v>
      </c>
      <c r="C3149" s="70"/>
      <c r="D3149" s="66" t="s">
        <v>87</v>
      </c>
      <c r="E3149" s="111">
        <v>0</v>
      </c>
      <c r="G3149" s="75"/>
      <c r="H3149" s="21"/>
      <c r="I3149" s="21"/>
      <c r="J3149" s="21"/>
      <c r="K3149" s="21"/>
    </row>
    <row r="3150" spans="1:11" s="130" customFormat="1" ht="12.75" hidden="1" customHeight="1" x14ac:dyDescent="0.2">
      <c r="A3150" s="63">
        <v>31</v>
      </c>
      <c r="B3150" s="38">
        <v>60403</v>
      </c>
      <c r="C3150" s="70"/>
      <c r="D3150" s="66" t="s">
        <v>88</v>
      </c>
      <c r="E3150" s="111">
        <v>0</v>
      </c>
      <c r="G3150" s="75"/>
      <c r="H3150" s="21"/>
      <c r="I3150" s="21"/>
      <c r="J3150" s="21"/>
      <c r="K3150" s="21"/>
    </row>
    <row r="3151" spans="1:11" s="130" customFormat="1" ht="12.75" hidden="1" customHeight="1" x14ac:dyDescent="0.2">
      <c r="A3151" s="63">
        <v>31</v>
      </c>
      <c r="B3151" s="38">
        <v>60404</v>
      </c>
      <c r="C3151" s="70"/>
      <c r="D3151" s="66" t="s">
        <v>89</v>
      </c>
      <c r="E3151" s="111">
        <v>0</v>
      </c>
      <c r="G3151" s="75"/>
      <c r="H3151" s="21"/>
      <c r="I3151" s="21"/>
      <c r="J3151" s="21"/>
      <c r="K3151" s="21"/>
    </row>
    <row r="3152" spans="1:11" s="130" customFormat="1" ht="12.75" hidden="1" customHeight="1" x14ac:dyDescent="0.2">
      <c r="A3152" s="63">
        <v>36</v>
      </c>
      <c r="B3152" s="38">
        <v>60401</v>
      </c>
      <c r="C3152" s="70"/>
      <c r="D3152" s="66" t="s">
        <v>86</v>
      </c>
      <c r="E3152" s="111">
        <v>0</v>
      </c>
      <c r="G3152" s="75"/>
      <c r="H3152" s="21"/>
      <c r="I3152" s="21"/>
      <c r="J3152" s="21"/>
      <c r="K3152" s="21"/>
    </row>
    <row r="3153" spans="1:11" s="130" customFormat="1" ht="12.75" hidden="1" customHeight="1" x14ac:dyDescent="0.2">
      <c r="A3153" s="63">
        <v>36</v>
      </c>
      <c r="B3153" s="38">
        <v>60402</v>
      </c>
      <c r="C3153" s="70"/>
      <c r="D3153" s="66" t="s">
        <v>87</v>
      </c>
      <c r="E3153" s="111">
        <v>0</v>
      </c>
      <c r="G3153" s="75"/>
      <c r="H3153" s="21"/>
      <c r="I3153" s="21"/>
      <c r="J3153" s="21"/>
      <c r="K3153" s="21"/>
    </row>
    <row r="3154" spans="1:11" s="130" customFormat="1" ht="12.75" hidden="1" customHeight="1" x14ac:dyDescent="0.2">
      <c r="A3154" s="63">
        <v>36</v>
      </c>
      <c r="B3154" s="38">
        <v>60403</v>
      </c>
      <c r="C3154" s="70"/>
      <c r="D3154" s="66" t="s">
        <v>88</v>
      </c>
      <c r="E3154" s="111">
        <v>0</v>
      </c>
      <c r="G3154" s="75"/>
      <c r="H3154" s="21"/>
      <c r="I3154" s="21"/>
      <c r="J3154" s="21"/>
      <c r="K3154" s="21"/>
    </row>
    <row r="3155" spans="1:11" s="130" customFormat="1" ht="12.75" hidden="1" customHeight="1" x14ac:dyDescent="0.2">
      <c r="A3155" s="63">
        <v>36</v>
      </c>
      <c r="B3155" s="38">
        <v>60404</v>
      </c>
      <c r="C3155" s="70"/>
      <c r="D3155" s="66" t="s">
        <v>89</v>
      </c>
      <c r="E3155" s="111">
        <v>0</v>
      </c>
      <c r="G3155" s="75"/>
      <c r="H3155" s="21"/>
      <c r="I3155" s="21"/>
      <c r="J3155" s="21"/>
      <c r="K3155" s="21"/>
    </row>
    <row r="3156" spans="1:11" s="130" customFormat="1" ht="12.75" hidden="1" customHeight="1" x14ac:dyDescent="0.2">
      <c r="A3156" s="63">
        <v>42</v>
      </c>
      <c r="B3156" s="38">
        <v>60401</v>
      </c>
      <c r="C3156" s="70"/>
      <c r="D3156" s="66" t="s">
        <v>86</v>
      </c>
      <c r="E3156" s="111">
        <v>0</v>
      </c>
      <c r="G3156" s="75"/>
      <c r="H3156" s="21"/>
      <c r="I3156" s="21"/>
      <c r="J3156" s="21"/>
      <c r="K3156" s="21"/>
    </row>
    <row r="3157" spans="1:11" s="130" customFormat="1" ht="12.75" hidden="1" customHeight="1" x14ac:dyDescent="0.2">
      <c r="A3157" s="63">
        <v>42</v>
      </c>
      <c r="B3157" s="38">
        <v>60402</v>
      </c>
      <c r="C3157" s="70"/>
      <c r="D3157" s="66" t="s">
        <v>87</v>
      </c>
      <c r="E3157" s="111">
        <v>0</v>
      </c>
      <c r="G3157" s="75"/>
      <c r="H3157" s="21"/>
      <c r="I3157" s="21"/>
      <c r="J3157" s="21"/>
      <c r="K3157" s="21"/>
    </row>
    <row r="3158" spans="1:11" s="130" customFormat="1" ht="12.75" hidden="1" customHeight="1" x14ac:dyDescent="0.2">
      <c r="A3158" s="63">
        <v>42</v>
      </c>
      <c r="B3158" s="38">
        <v>60403</v>
      </c>
      <c r="C3158" s="70"/>
      <c r="D3158" s="66" t="s">
        <v>88</v>
      </c>
      <c r="E3158" s="111">
        <v>0</v>
      </c>
      <c r="G3158" s="75"/>
      <c r="H3158" s="21"/>
      <c r="I3158" s="21"/>
      <c r="J3158" s="21"/>
      <c r="K3158" s="21"/>
    </row>
    <row r="3159" spans="1:11" s="130" customFormat="1" ht="12.75" hidden="1" customHeight="1" x14ac:dyDescent="0.2">
      <c r="A3159" s="63">
        <v>42</v>
      </c>
      <c r="B3159" s="38">
        <v>60404</v>
      </c>
      <c r="C3159" s="70"/>
      <c r="D3159" s="66" t="s">
        <v>89</v>
      </c>
      <c r="E3159" s="111">
        <v>0</v>
      </c>
      <c r="G3159" s="75"/>
      <c r="H3159" s="21"/>
      <c r="I3159" s="21"/>
      <c r="J3159" s="21"/>
      <c r="K3159" s="21"/>
    </row>
    <row r="3160" spans="1:11" s="130" customFormat="1" ht="12.75" hidden="1" customHeight="1" x14ac:dyDescent="0.2">
      <c r="A3160" s="146">
        <v>49</v>
      </c>
      <c r="B3160" s="293" t="s">
        <v>433</v>
      </c>
      <c r="C3160" s="70"/>
      <c r="D3160" s="39" t="s">
        <v>434</v>
      </c>
      <c r="E3160" s="113">
        <v>0</v>
      </c>
      <c r="G3160" s="75"/>
      <c r="H3160" s="21"/>
      <c r="I3160" s="21"/>
      <c r="J3160" s="21"/>
      <c r="K3160" s="21"/>
    </row>
    <row r="3161" spans="1:11" s="130" customFormat="1" ht="12.75" hidden="1" customHeight="1" x14ac:dyDescent="0.2">
      <c r="A3161" s="146">
        <v>49</v>
      </c>
      <c r="B3161" s="293" t="s">
        <v>437</v>
      </c>
      <c r="C3161" s="70"/>
      <c r="D3161" s="39" t="s">
        <v>435</v>
      </c>
      <c r="E3161" s="113">
        <v>0</v>
      </c>
      <c r="G3161" s="75"/>
      <c r="H3161" s="21"/>
      <c r="I3161" s="21"/>
      <c r="J3161" s="21"/>
      <c r="K3161" s="21"/>
    </row>
    <row r="3162" spans="1:11" s="130" customFormat="1" ht="12.75" hidden="1" customHeight="1" x14ac:dyDescent="0.2">
      <c r="A3162" s="146">
        <v>49</v>
      </c>
      <c r="B3162" s="293" t="s">
        <v>438</v>
      </c>
      <c r="C3162" s="70"/>
      <c r="D3162" s="39" t="s">
        <v>436</v>
      </c>
      <c r="E3162" s="113">
        <v>0</v>
      </c>
      <c r="G3162" s="75"/>
      <c r="H3162" s="21"/>
      <c r="I3162" s="21"/>
      <c r="J3162" s="21"/>
      <c r="K3162" s="21"/>
    </row>
    <row r="3163" spans="1:11" s="130" customFormat="1" ht="12.75" customHeight="1" x14ac:dyDescent="0.2">
      <c r="A3163" s="541" t="s">
        <v>264</v>
      </c>
      <c r="B3163" s="543"/>
      <c r="C3163" s="397"/>
      <c r="D3163" s="61" t="s">
        <v>715</v>
      </c>
      <c r="E3163" s="110">
        <f>+E3164</f>
        <v>17500000</v>
      </c>
      <c r="G3163" s="75"/>
      <c r="H3163" s="21"/>
      <c r="I3163" s="21"/>
      <c r="J3163" s="21"/>
      <c r="K3163" s="21"/>
    </row>
    <row r="3164" spans="1:11" s="130" customFormat="1" ht="12.75" customHeight="1" x14ac:dyDescent="0.2">
      <c r="A3164" s="146"/>
      <c r="B3164" s="38">
        <v>60103</v>
      </c>
      <c r="C3164" s="70"/>
      <c r="D3164" s="66" t="s">
        <v>737</v>
      </c>
      <c r="E3164" s="113">
        <f>+'Gastos 630'!F355</f>
        <v>17500000</v>
      </c>
      <c r="G3164" s="75"/>
      <c r="H3164" s="21"/>
      <c r="I3164" s="21"/>
      <c r="J3164" s="21"/>
      <c r="K3164" s="21"/>
    </row>
    <row r="3165" spans="1:11" s="130" customFormat="1" ht="12.75" customHeight="1" x14ac:dyDescent="0.2">
      <c r="A3165" s="146"/>
      <c r="B3165" s="293"/>
      <c r="C3165" s="70"/>
      <c r="D3165" s="39"/>
      <c r="E3165" s="113"/>
      <c r="G3165" s="75"/>
      <c r="H3165" s="21"/>
      <c r="I3165" s="21"/>
      <c r="J3165" s="21"/>
      <c r="K3165" s="21"/>
    </row>
    <row r="3166" spans="1:11" s="130" customFormat="1" ht="12.75" hidden="1" customHeight="1" x14ac:dyDescent="0.2">
      <c r="A3166" s="63"/>
      <c r="B3166" s="38" t="s">
        <v>106</v>
      </c>
      <c r="C3166" s="70"/>
      <c r="D3166" s="66"/>
      <c r="E3166" s="112"/>
      <c r="G3166" s="75"/>
      <c r="H3166" s="21"/>
      <c r="I3166" s="21"/>
      <c r="J3166" s="21"/>
      <c r="K3166" s="21"/>
    </row>
    <row r="3167" spans="1:11" s="130" customFormat="1" ht="12.75" hidden="1" customHeight="1" x14ac:dyDescent="0.2">
      <c r="A3167" s="541" t="s">
        <v>268</v>
      </c>
      <c r="B3167" s="543"/>
      <c r="C3167" s="68"/>
      <c r="D3167" s="61" t="s">
        <v>35</v>
      </c>
      <c r="E3167" s="110">
        <f>SUM(E3168:E3182)</f>
        <v>0</v>
      </c>
      <c r="G3167" s="75"/>
      <c r="H3167" s="21"/>
      <c r="I3167" s="21"/>
      <c r="J3167" s="21"/>
      <c r="K3167" s="21"/>
    </row>
    <row r="3168" spans="1:11" s="130" customFormat="1" ht="12.75" hidden="1" customHeight="1" x14ac:dyDescent="0.2">
      <c r="A3168" s="63">
        <v>17</v>
      </c>
      <c r="B3168" s="38">
        <v>60501</v>
      </c>
      <c r="C3168" s="70"/>
      <c r="D3168" s="66" t="s">
        <v>90</v>
      </c>
      <c r="E3168" s="111">
        <v>0</v>
      </c>
      <c r="G3168" s="75"/>
      <c r="H3168" s="21"/>
      <c r="I3168" s="21"/>
      <c r="J3168" s="21"/>
      <c r="K3168" s="21"/>
    </row>
    <row r="3169" spans="1:11" s="130" customFormat="1" ht="12.75" hidden="1" customHeight="1" x14ac:dyDescent="0.2">
      <c r="A3169" s="63">
        <v>18</v>
      </c>
      <c r="B3169" s="38">
        <v>60501</v>
      </c>
      <c r="C3169" s="70"/>
      <c r="D3169" s="66" t="s">
        <v>90</v>
      </c>
      <c r="E3169" s="111">
        <v>0</v>
      </c>
      <c r="G3169" s="75"/>
      <c r="H3169" s="21"/>
      <c r="I3169" s="21"/>
      <c r="J3169" s="21"/>
      <c r="K3169" s="21"/>
    </row>
    <row r="3170" spans="1:11" s="130" customFormat="1" ht="12.75" hidden="1" customHeight="1" x14ac:dyDescent="0.2">
      <c r="A3170" s="63">
        <v>19</v>
      </c>
      <c r="B3170" s="38">
        <v>60501</v>
      </c>
      <c r="C3170" s="70"/>
      <c r="D3170" s="66" t="s">
        <v>90</v>
      </c>
      <c r="E3170" s="111">
        <v>0</v>
      </c>
      <c r="G3170" s="75"/>
      <c r="H3170" s="21"/>
      <c r="I3170" s="21"/>
      <c r="J3170" s="21"/>
      <c r="K3170" s="21"/>
    </row>
    <row r="3171" spans="1:11" s="130" customFormat="1" ht="12.75" hidden="1" customHeight="1" x14ac:dyDescent="0.2">
      <c r="A3171" s="63">
        <v>20</v>
      </c>
      <c r="B3171" s="38">
        <v>60501</v>
      </c>
      <c r="C3171" s="70"/>
      <c r="D3171" s="66" t="s">
        <v>90</v>
      </c>
      <c r="E3171" s="111">
        <v>0</v>
      </c>
      <c r="G3171" s="75"/>
      <c r="H3171" s="21"/>
      <c r="I3171" s="21"/>
      <c r="J3171" s="21"/>
      <c r="K3171" s="21"/>
    </row>
    <row r="3172" spans="1:11" s="130" customFormat="1" ht="12.75" hidden="1" customHeight="1" x14ac:dyDescent="0.2">
      <c r="A3172" s="63">
        <v>21</v>
      </c>
      <c r="B3172" s="38">
        <v>60501</v>
      </c>
      <c r="C3172" s="70"/>
      <c r="D3172" s="66" t="s">
        <v>90</v>
      </c>
      <c r="E3172" s="111">
        <v>0</v>
      </c>
      <c r="G3172" s="75"/>
      <c r="H3172" s="21"/>
      <c r="I3172" s="21"/>
      <c r="J3172" s="21"/>
      <c r="K3172" s="21"/>
    </row>
    <row r="3173" spans="1:11" s="130" customFormat="1" ht="12.75" hidden="1" customHeight="1" x14ac:dyDescent="0.2">
      <c r="A3173" s="63">
        <v>22</v>
      </c>
      <c r="B3173" s="38">
        <v>60501</v>
      </c>
      <c r="C3173" s="70"/>
      <c r="D3173" s="66" t="s">
        <v>90</v>
      </c>
      <c r="E3173" s="111">
        <v>0</v>
      </c>
      <c r="G3173" s="75"/>
      <c r="H3173" s="21"/>
      <c r="I3173" s="21"/>
      <c r="J3173" s="21"/>
      <c r="K3173" s="21"/>
    </row>
    <row r="3174" spans="1:11" s="130" customFormat="1" ht="12.75" hidden="1" customHeight="1" x14ac:dyDescent="0.2">
      <c r="A3174" s="63">
        <v>23</v>
      </c>
      <c r="B3174" s="38">
        <v>60501</v>
      </c>
      <c r="C3174" s="70"/>
      <c r="D3174" s="66" t="s">
        <v>90</v>
      </c>
      <c r="E3174" s="111">
        <v>0</v>
      </c>
      <c r="G3174" s="75"/>
      <c r="H3174" s="21"/>
      <c r="I3174" s="21"/>
      <c r="J3174" s="21"/>
      <c r="K3174" s="21"/>
    </row>
    <row r="3175" spans="1:11" s="130" customFormat="1" ht="12.75" hidden="1" customHeight="1" x14ac:dyDescent="0.2">
      <c r="A3175" s="63">
        <v>24</v>
      </c>
      <c r="B3175" s="38">
        <v>60501</v>
      </c>
      <c r="C3175" s="70"/>
      <c r="D3175" s="66" t="s">
        <v>90</v>
      </c>
      <c r="E3175" s="111">
        <v>0</v>
      </c>
      <c r="G3175" s="75"/>
      <c r="H3175" s="21"/>
      <c r="I3175" s="21"/>
      <c r="J3175" s="21"/>
      <c r="K3175" s="21"/>
    </row>
    <row r="3176" spans="1:11" s="130" customFormat="1" ht="12.75" hidden="1" customHeight="1" x14ac:dyDescent="0.2">
      <c r="A3176" s="63">
        <v>43</v>
      </c>
      <c r="B3176" s="38">
        <v>60501</v>
      </c>
      <c r="C3176" s="70"/>
      <c r="D3176" s="66" t="s">
        <v>90</v>
      </c>
      <c r="E3176" s="111">
        <v>0</v>
      </c>
      <c r="G3176" s="75"/>
      <c r="H3176" s="21"/>
      <c r="I3176" s="21"/>
      <c r="J3176" s="21"/>
      <c r="K3176" s="21"/>
    </row>
    <row r="3177" spans="1:11" s="130" customFormat="1" ht="12.75" hidden="1" customHeight="1" x14ac:dyDescent="0.2">
      <c r="A3177" s="63">
        <v>44</v>
      </c>
      <c r="B3177" s="38">
        <v>60501</v>
      </c>
      <c r="C3177" s="70"/>
      <c r="D3177" s="66" t="s">
        <v>90</v>
      </c>
      <c r="E3177" s="111">
        <v>0</v>
      </c>
      <c r="G3177" s="75"/>
      <c r="H3177" s="21"/>
      <c r="I3177" s="21"/>
      <c r="J3177" s="21"/>
      <c r="K3177" s="21"/>
    </row>
    <row r="3178" spans="1:11" s="130" customFormat="1" ht="12.75" hidden="1" customHeight="1" x14ac:dyDescent="0.2">
      <c r="A3178" s="63">
        <v>45</v>
      </c>
      <c r="B3178" s="38">
        <v>60501</v>
      </c>
      <c r="C3178" s="70"/>
      <c r="D3178" s="66" t="s">
        <v>90</v>
      </c>
      <c r="E3178" s="111">
        <v>0</v>
      </c>
      <c r="G3178" s="75"/>
      <c r="H3178" s="21"/>
      <c r="I3178" s="21"/>
      <c r="J3178" s="21"/>
      <c r="K3178" s="21"/>
    </row>
    <row r="3179" spans="1:11" s="130" customFormat="1" ht="12.75" hidden="1" customHeight="1" x14ac:dyDescent="0.2">
      <c r="A3179" s="63">
        <v>46</v>
      </c>
      <c r="B3179" s="38">
        <v>60501</v>
      </c>
      <c r="C3179" s="70"/>
      <c r="D3179" s="66" t="s">
        <v>90</v>
      </c>
      <c r="E3179" s="111">
        <v>0</v>
      </c>
      <c r="G3179" s="75"/>
      <c r="H3179" s="21"/>
      <c r="I3179" s="21"/>
      <c r="J3179" s="21"/>
      <c r="K3179" s="21"/>
    </row>
    <row r="3180" spans="1:11" s="130" customFormat="1" ht="12.75" hidden="1" customHeight="1" x14ac:dyDescent="0.2">
      <c r="A3180" s="63">
        <v>31</v>
      </c>
      <c r="B3180" s="38">
        <v>60501</v>
      </c>
      <c r="C3180" s="70"/>
      <c r="D3180" s="66" t="s">
        <v>90</v>
      </c>
      <c r="E3180" s="111">
        <v>0</v>
      </c>
      <c r="G3180" s="75"/>
      <c r="H3180" s="21"/>
      <c r="I3180" s="21"/>
      <c r="J3180" s="21"/>
      <c r="K3180" s="21"/>
    </row>
    <row r="3181" spans="1:11" s="130" customFormat="1" ht="12.75" hidden="1" customHeight="1" x14ac:dyDescent="0.2">
      <c r="A3181" s="63">
        <v>36</v>
      </c>
      <c r="B3181" s="38">
        <v>60501</v>
      </c>
      <c r="C3181" s="70"/>
      <c r="D3181" s="66" t="s">
        <v>90</v>
      </c>
      <c r="E3181" s="111">
        <v>0</v>
      </c>
      <c r="G3181" s="75"/>
      <c r="H3181" s="21"/>
      <c r="I3181" s="21"/>
      <c r="J3181" s="21"/>
      <c r="K3181" s="21"/>
    </row>
    <row r="3182" spans="1:11" s="130" customFormat="1" ht="12.75" hidden="1" customHeight="1" x14ac:dyDescent="0.2">
      <c r="A3182" s="63">
        <v>42</v>
      </c>
      <c r="B3182" s="38">
        <v>60501</v>
      </c>
      <c r="C3182" s="70"/>
      <c r="D3182" s="66" t="s">
        <v>90</v>
      </c>
      <c r="E3182" s="111">
        <v>0</v>
      </c>
      <c r="G3182" s="75"/>
      <c r="H3182" s="21"/>
      <c r="I3182" s="21"/>
      <c r="J3182" s="21"/>
      <c r="K3182" s="21"/>
    </row>
    <row r="3183" spans="1:11" s="130" customFormat="1" ht="12.75" hidden="1" customHeight="1" x14ac:dyDescent="0.2">
      <c r="A3183" s="63"/>
      <c r="B3183" s="38" t="s">
        <v>106</v>
      </c>
      <c r="C3183" s="70"/>
      <c r="D3183" s="66"/>
      <c r="E3183" s="112"/>
      <c r="G3183" s="75"/>
      <c r="H3183" s="21"/>
      <c r="I3183" s="21"/>
      <c r="J3183" s="21"/>
      <c r="K3183" s="21"/>
    </row>
    <row r="3184" spans="1:11" s="130" customFormat="1" ht="12.75" hidden="1" customHeight="1" x14ac:dyDescent="0.2">
      <c r="A3184" s="541" t="s">
        <v>269</v>
      </c>
      <c r="B3184" s="543"/>
      <c r="C3184" s="68"/>
      <c r="D3184" s="61" t="s">
        <v>36</v>
      </c>
      <c r="E3184" s="110">
        <f>SUM(E3185:E3214)</f>
        <v>0</v>
      </c>
      <c r="G3184" s="75"/>
      <c r="H3184" s="21"/>
      <c r="I3184" s="21"/>
      <c r="J3184" s="21"/>
      <c r="K3184" s="21"/>
    </row>
    <row r="3185" spans="1:11" s="130" customFormat="1" ht="12.75" hidden="1" customHeight="1" x14ac:dyDescent="0.2">
      <c r="A3185" s="63">
        <v>17</v>
      </c>
      <c r="B3185" s="38">
        <v>60601</v>
      </c>
      <c r="C3185" s="70"/>
      <c r="D3185" s="39" t="s">
        <v>298</v>
      </c>
      <c r="E3185" s="113">
        <v>0</v>
      </c>
      <c r="G3185" s="75"/>
      <c r="H3185" s="21"/>
      <c r="I3185" s="21"/>
      <c r="J3185" s="21"/>
      <c r="K3185" s="21"/>
    </row>
    <row r="3186" spans="1:11" s="130" customFormat="1" ht="12.75" hidden="1" customHeight="1" x14ac:dyDescent="0.2">
      <c r="A3186" s="63">
        <v>17</v>
      </c>
      <c r="B3186" s="38">
        <v>60602</v>
      </c>
      <c r="C3186" s="70"/>
      <c r="D3186" s="39" t="s">
        <v>445</v>
      </c>
      <c r="E3186" s="113"/>
      <c r="G3186" s="75"/>
      <c r="H3186" s="21"/>
      <c r="I3186" s="21"/>
      <c r="J3186" s="21"/>
      <c r="K3186" s="21"/>
    </row>
    <row r="3187" spans="1:11" s="130" customFormat="1" ht="12.75" hidden="1" customHeight="1" x14ac:dyDescent="0.2">
      <c r="A3187" s="63">
        <v>18</v>
      </c>
      <c r="B3187" s="38">
        <v>60601</v>
      </c>
      <c r="C3187" s="70"/>
      <c r="D3187" s="39" t="s">
        <v>298</v>
      </c>
      <c r="E3187" s="113">
        <v>0</v>
      </c>
      <c r="G3187" s="75"/>
      <c r="H3187" s="21"/>
      <c r="I3187" s="21"/>
      <c r="J3187" s="21"/>
      <c r="K3187" s="21"/>
    </row>
    <row r="3188" spans="1:11" s="130" customFormat="1" ht="12.75" hidden="1" customHeight="1" x14ac:dyDescent="0.2">
      <c r="A3188" s="63">
        <v>18</v>
      </c>
      <c r="B3188" s="38">
        <v>60602</v>
      </c>
      <c r="C3188" s="70"/>
      <c r="D3188" s="39" t="s">
        <v>299</v>
      </c>
      <c r="E3188" s="113">
        <v>0</v>
      </c>
      <c r="G3188" s="75"/>
      <c r="H3188" s="21"/>
      <c r="I3188" s="21"/>
      <c r="J3188" s="21"/>
      <c r="K3188" s="21"/>
    </row>
    <row r="3189" spans="1:11" s="130" customFormat="1" ht="12.75" hidden="1" customHeight="1" x14ac:dyDescent="0.2">
      <c r="A3189" s="63">
        <v>19</v>
      </c>
      <c r="B3189" s="38">
        <v>60601</v>
      </c>
      <c r="C3189" s="70"/>
      <c r="D3189" s="39" t="s">
        <v>298</v>
      </c>
      <c r="E3189" s="113">
        <v>0</v>
      </c>
      <c r="G3189" s="75"/>
      <c r="H3189" s="21"/>
      <c r="I3189" s="21"/>
      <c r="J3189" s="21"/>
      <c r="K3189" s="21"/>
    </row>
    <row r="3190" spans="1:11" s="130" customFormat="1" ht="12.75" hidden="1" customHeight="1" x14ac:dyDescent="0.2">
      <c r="A3190" s="63">
        <v>19</v>
      </c>
      <c r="B3190" s="38">
        <v>60602</v>
      </c>
      <c r="C3190" s="70"/>
      <c r="D3190" s="39" t="s">
        <v>299</v>
      </c>
      <c r="E3190" s="113">
        <v>0</v>
      </c>
      <c r="G3190" s="75"/>
      <c r="H3190" s="21"/>
      <c r="I3190" s="21"/>
      <c r="J3190" s="21"/>
      <c r="K3190" s="21"/>
    </row>
    <row r="3191" spans="1:11" s="130" customFormat="1" ht="12.75" hidden="1" customHeight="1" x14ac:dyDescent="0.2">
      <c r="A3191" s="63">
        <v>20</v>
      </c>
      <c r="B3191" s="38">
        <v>60601</v>
      </c>
      <c r="C3191" s="70"/>
      <c r="D3191" s="39" t="s">
        <v>298</v>
      </c>
      <c r="E3191" s="113">
        <v>0</v>
      </c>
      <c r="G3191" s="75"/>
      <c r="H3191" s="21"/>
      <c r="I3191" s="21"/>
      <c r="J3191" s="21"/>
      <c r="K3191" s="21"/>
    </row>
    <row r="3192" spans="1:11" s="130" customFormat="1" ht="12.75" hidden="1" customHeight="1" x14ac:dyDescent="0.2">
      <c r="A3192" s="63">
        <v>20</v>
      </c>
      <c r="B3192" s="38">
        <v>60602</v>
      </c>
      <c r="C3192" s="70"/>
      <c r="D3192" s="39" t="s">
        <v>299</v>
      </c>
      <c r="E3192" s="113">
        <v>0</v>
      </c>
      <c r="G3192" s="75"/>
      <c r="H3192" s="21"/>
      <c r="I3192" s="21"/>
      <c r="J3192" s="21"/>
      <c r="K3192" s="21"/>
    </row>
    <row r="3193" spans="1:11" s="130" customFormat="1" ht="12.75" hidden="1" customHeight="1" x14ac:dyDescent="0.2">
      <c r="A3193" s="63">
        <v>21</v>
      </c>
      <c r="B3193" s="38">
        <v>60601</v>
      </c>
      <c r="C3193" s="70"/>
      <c r="D3193" s="39" t="s">
        <v>298</v>
      </c>
      <c r="E3193" s="113">
        <v>0</v>
      </c>
      <c r="G3193" s="75"/>
      <c r="H3193" s="21"/>
      <c r="I3193" s="21"/>
      <c r="J3193" s="21"/>
      <c r="K3193" s="21"/>
    </row>
    <row r="3194" spans="1:11" s="130" customFormat="1" ht="12.75" hidden="1" customHeight="1" x14ac:dyDescent="0.2">
      <c r="A3194" s="63">
        <v>21</v>
      </c>
      <c r="B3194" s="38">
        <v>60602</v>
      </c>
      <c r="C3194" s="70"/>
      <c r="D3194" s="39" t="s">
        <v>299</v>
      </c>
      <c r="E3194" s="113">
        <v>0</v>
      </c>
      <c r="G3194" s="75"/>
      <c r="H3194" s="21"/>
      <c r="I3194" s="21"/>
      <c r="J3194" s="21"/>
      <c r="K3194" s="21"/>
    </row>
    <row r="3195" spans="1:11" s="130" customFormat="1" ht="12.75" hidden="1" customHeight="1" x14ac:dyDescent="0.2">
      <c r="A3195" s="63">
        <v>22</v>
      </c>
      <c r="B3195" s="38">
        <v>60601</v>
      </c>
      <c r="C3195" s="70"/>
      <c r="D3195" s="39" t="s">
        <v>298</v>
      </c>
      <c r="E3195" s="113">
        <v>0</v>
      </c>
      <c r="G3195" s="75"/>
      <c r="H3195" s="21"/>
      <c r="I3195" s="21"/>
      <c r="J3195" s="21"/>
      <c r="K3195" s="21"/>
    </row>
    <row r="3196" spans="1:11" s="130" customFormat="1" ht="12.75" hidden="1" customHeight="1" x14ac:dyDescent="0.2">
      <c r="A3196" s="63">
        <v>22</v>
      </c>
      <c r="B3196" s="38">
        <v>60602</v>
      </c>
      <c r="C3196" s="70"/>
      <c r="D3196" s="39" t="s">
        <v>299</v>
      </c>
      <c r="E3196" s="113">
        <v>0</v>
      </c>
      <c r="G3196" s="75"/>
      <c r="H3196" s="21"/>
      <c r="I3196" s="21"/>
      <c r="J3196" s="21"/>
      <c r="K3196" s="21"/>
    </row>
    <row r="3197" spans="1:11" s="130" customFormat="1" ht="12.75" hidden="1" customHeight="1" x14ac:dyDescent="0.2">
      <c r="A3197" s="63">
        <v>23</v>
      </c>
      <c r="B3197" s="38">
        <v>60601</v>
      </c>
      <c r="C3197" s="70"/>
      <c r="D3197" s="39" t="s">
        <v>298</v>
      </c>
      <c r="E3197" s="113">
        <v>0</v>
      </c>
      <c r="G3197" s="75"/>
      <c r="H3197" s="21"/>
      <c r="I3197" s="21"/>
      <c r="J3197" s="21"/>
      <c r="K3197" s="21"/>
    </row>
    <row r="3198" spans="1:11" s="130" customFormat="1" ht="12.75" hidden="1" customHeight="1" x14ac:dyDescent="0.2">
      <c r="A3198" s="63">
        <v>23</v>
      </c>
      <c r="B3198" s="38">
        <v>60602</v>
      </c>
      <c r="C3198" s="70"/>
      <c r="D3198" s="39" t="s">
        <v>299</v>
      </c>
      <c r="E3198" s="113">
        <v>0</v>
      </c>
      <c r="G3198" s="75"/>
      <c r="H3198" s="21"/>
      <c r="I3198" s="21"/>
      <c r="J3198" s="21"/>
      <c r="K3198" s="21"/>
    </row>
    <row r="3199" spans="1:11" s="130" customFormat="1" ht="12.75" hidden="1" customHeight="1" x14ac:dyDescent="0.2">
      <c r="A3199" s="63">
        <v>24</v>
      </c>
      <c r="B3199" s="38">
        <v>60601</v>
      </c>
      <c r="C3199" s="70"/>
      <c r="D3199" s="39" t="s">
        <v>298</v>
      </c>
      <c r="E3199" s="113">
        <v>0</v>
      </c>
      <c r="G3199" s="75"/>
      <c r="H3199" s="21"/>
      <c r="I3199" s="21"/>
      <c r="J3199" s="21"/>
      <c r="K3199" s="21"/>
    </row>
    <row r="3200" spans="1:11" s="130" customFormat="1" ht="12.75" hidden="1" customHeight="1" x14ac:dyDescent="0.2">
      <c r="A3200" s="63">
        <v>24</v>
      </c>
      <c r="B3200" s="38">
        <v>60602</v>
      </c>
      <c r="C3200" s="70"/>
      <c r="D3200" s="39" t="s">
        <v>299</v>
      </c>
      <c r="E3200" s="113">
        <v>0</v>
      </c>
      <c r="G3200" s="75"/>
      <c r="H3200" s="21"/>
      <c r="I3200" s="21"/>
      <c r="J3200" s="21"/>
      <c r="K3200" s="21"/>
    </row>
    <row r="3201" spans="1:11" s="130" customFormat="1" ht="12.75" hidden="1" customHeight="1" x14ac:dyDescent="0.2">
      <c r="A3201" s="63">
        <v>43</v>
      </c>
      <c r="B3201" s="38">
        <v>60601</v>
      </c>
      <c r="C3201" s="70"/>
      <c r="D3201" s="39" t="s">
        <v>298</v>
      </c>
      <c r="E3201" s="113">
        <v>0</v>
      </c>
      <c r="G3201" s="75"/>
      <c r="H3201" s="21"/>
      <c r="I3201" s="21"/>
      <c r="J3201" s="21"/>
      <c r="K3201" s="21"/>
    </row>
    <row r="3202" spans="1:11" s="130" customFormat="1" ht="12.75" hidden="1" customHeight="1" x14ac:dyDescent="0.2">
      <c r="A3202" s="63">
        <v>43</v>
      </c>
      <c r="B3202" s="38">
        <v>60602</v>
      </c>
      <c r="C3202" s="70"/>
      <c r="D3202" s="39" t="s">
        <v>299</v>
      </c>
      <c r="E3202" s="113">
        <v>0</v>
      </c>
      <c r="G3202" s="75"/>
      <c r="H3202" s="21"/>
      <c r="I3202" s="21"/>
      <c r="J3202" s="21"/>
      <c r="K3202" s="21"/>
    </row>
    <row r="3203" spans="1:11" s="130" customFormat="1" ht="12.75" hidden="1" customHeight="1" x14ac:dyDescent="0.2">
      <c r="A3203" s="63">
        <v>44</v>
      </c>
      <c r="B3203" s="38">
        <v>60601</v>
      </c>
      <c r="C3203" s="70"/>
      <c r="D3203" s="39" t="s">
        <v>298</v>
      </c>
      <c r="E3203" s="113">
        <v>0</v>
      </c>
      <c r="G3203" s="75"/>
      <c r="H3203" s="21"/>
      <c r="I3203" s="21"/>
      <c r="J3203" s="21"/>
      <c r="K3203" s="21"/>
    </row>
    <row r="3204" spans="1:11" s="130" customFormat="1" ht="12.75" hidden="1" customHeight="1" x14ac:dyDescent="0.2">
      <c r="A3204" s="63">
        <v>44</v>
      </c>
      <c r="B3204" s="38">
        <v>60602</v>
      </c>
      <c r="C3204" s="70"/>
      <c r="D3204" s="39" t="s">
        <v>299</v>
      </c>
      <c r="E3204" s="113">
        <v>0</v>
      </c>
      <c r="G3204" s="75"/>
      <c r="H3204" s="21"/>
      <c r="I3204" s="21"/>
      <c r="J3204" s="21"/>
      <c r="K3204" s="21"/>
    </row>
    <row r="3205" spans="1:11" s="130" customFormat="1" ht="12.75" hidden="1" customHeight="1" x14ac:dyDescent="0.2">
      <c r="A3205" s="63">
        <v>45</v>
      </c>
      <c r="B3205" s="38">
        <v>60601</v>
      </c>
      <c r="C3205" s="70"/>
      <c r="D3205" s="39" t="s">
        <v>298</v>
      </c>
      <c r="E3205" s="113">
        <v>0</v>
      </c>
      <c r="G3205" s="75"/>
      <c r="H3205" s="21"/>
      <c r="I3205" s="21"/>
      <c r="J3205" s="21"/>
      <c r="K3205" s="21"/>
    </row>
    <row r="3206" spans="1:11" s="130" customFormat="1" ht="12.75" hidden="1" customHeight="1" x14ac:dyDescent="0.2">
      <c r="A3206" s="63">
        <v>45</v>
      </c>
      <c r="B3206" s="38">
        <v>60602</v>
      </c>
      <c r="C3206" s="70"/>
      <c r="D3206" s="39" t="s">
        <v>299</v>
      </c>
      <c r="E3206" s="113">
        <v>0</v>
      </c>
      <c r="G3206" s="75"/>
      <c r="H3206" s="21"/>
      <c r="I3206" s="21"/>
      <c r="J3206" s="21"/>
      <c r="K3206" s="21"/>
    </row>
    <row r="3207" spans="1:11" s="130" customFormat="1" ht="12.75" hidden="1" customHeight="1" x14ac:dyDescent="0.2">
      <c r="A3207" s="63">
        <v>46</v>
      </c>
      <c r="B3207" s="38">
        <v>60601</v>
      </c>
      <c r="C3207" s="70"/>
      <c r="D3207" s="39" t="s">
        <v>298</v>
      </c>
      <c r="E3207" s="113">
        <v>0</v>
      </c>
      <c r="G3207" s="75"/>
      <c r="H3207" s="21"/>
      <c r="I3207" s="21"/>
      <c r="J3207" s="21"/>
      <c r="K3207" s="21"/>
    </row>
    <row r="3208" spans="1:11" s="130" customFormat="1" ht="12.75" hidden="1" customHeight="1" x14ac:dyDescent="0.2">
      <c r="A3208" s="63">
        <v>46</v>
      </c>
      <c r="B3208" s="38">
        <v>60602</v>
      </c>
      <c r="C3208" s="70"/>
      <c r="D3208" s="39" t="s">
        <v>299</v>
      </c>
      <c r="E3208" s="113">
        <v>0</v>
      </c>
      <c r="G3208" s="75"/>
      <c r="H3208" s="21"/>
      <c r="I3208" s="21"/>
      <c r="J3208" s="21"/>
      <c r="K3208" s="21"/>
    </row>
    <row r="3209" spans="1:11" s="130" customFormat="1" ht="12.75" hidden="1" customHeight="1" x14ac:dyDescent="0.2">
      <c r="A3209" s="63">
        <v>31</v>
      </c>
      <c r="B3209" s="38">
        <v>60601</v>
      </c>
      <c r="C3209" s="70"/>
      <c r="D3209" s="39" t="s">
        <v>298</v>
      </c>
      <c r="E3209" s="113">
        <v>0</v>
      </c>
      <c r="G3209" s="75"/>
      <c r="H3209" s="21"/>
      <c r="I3209" s="21"/>
      <c r="J3209" s="21"/>
      <c r="K3209" s="21"/>
    </row>
    <row r="3210" spans="1:11" s="130" customFormat="1" ht="12.75" hidden="1" customHeight="1" x14ac:dyDescent="0.2">
      <c r="A3210" s="63">
        <v>31</v>
      </c>
      <c r="B3210" s="38">
        <v>60602</v>
      </c>
      <c r="C3210" s="70"/>
      <c r="D3210" s="39" t="s">
        <v>299</v>
      </c>
      <c r="E3210" s="113">
        <v>0</v>
      </c>
      <c r="G3210" s="75"/>
      <c r="H3210" s="21"/>
      <c r="I3210" s="21"/>
      <c r="J3210" s="21"/>
      <c r="K3210" s="21"/>
    </row>
    <row r="3211" spans="1:11" s="130" customFormat="1" ht="12.75" hidden="1" customHeight="1" x14ac:dyDescent="0.2">
      <c r="A3211" s="63">
        <v>36</v>
      </c>
      <c r="B3211" s="38">
        <v>60601</v>
      </c>
      <c r="C3211" s="70"/>
      <c r="D3211" s="39" t="s">
        <v>298</v>
      </c>
      <c r="E3211" s="113">
        <v>0</v>
      </c>
      <c r="G3211" s="75"/>
      <c r="H3211" s="21"/>
      <c r="I3211" s="21"/>
      <c r="J3211" s="21"/>
      <c r="K3211" s="21"/>
    </row>
    <row r="3212" spans="1:11" s="130" customFormat="1" ht="12.75" hidden="1" customHeight="1" x14ac:dyDescent="0.2">
      <c r="A3212" s="63">
        <v>36</v>
      </c>
      <c r="B3212" s="38">
        <v>60602</v>
      </c>
      <c r="C3212" s="70"/>
      <c r="D3212" s="39" t="s">
        <v>299</v>
      </c>
      <c r="E3212" s="113">
        <v>0</v>
      </c>
      <c r="G3212" s="75"/>
      <c r="H3212" s="21"/>
      <c r="I3212" s="21"/>
      <c r="J3212" s="21"/>
      <c r="K3212" s="21"/>
    </row>
    <row r="3213" spans="1:11" s="130" customFormat="1" ht="12.75" hidden="1" customHeight="1" x14ac:dyDescent="0.2">
      <c r="A3213" s="63">
        <v>42</v>
      </c>
      <c r="B3213" s="38">
        <v>60601</v>
      </c>
      <c r="C3213" s="70"/>
      <c r="D3213" s="39" t="s">
        <v>298</v>
      </c>
      <c r="E3213" s="113">
        <v>0</v>
      </c>
      <c r="G3213" s="75"/>
      <c r="H3213" s="21"/>
      <c r="I3213" s="21"/>
      <c r="J3213" s="21"/>
      <c r="K3213" s="21"/>
    </row>
    <row r="3214" spans="1:11" s="130" customFormat="1" ht="12.75" hidden="1" customHeight="1" x14ac:dyDescent="0.2">
      <c r="A3214" s="63">
        <v>42</v>
      </c>
      <c r="B3214" s="38">
        <v>60602</v>
      </c>
      <c r="C3214" s="70"/>
      <c r="D3214" s="39" t="s">
        <v>299</v>
      </c>
      <c r="E3214" s="113">
        <v>0</v>
      </c>
      <c r="G3214" s="75"/>
      <c r="H3214" s="21"/>
      <c r="I3214" s="21"/>
      <c r="J3214" s="21"/>
      <c r="K3214" s="21"/>
    </row>
    <row r="3215" spans="1:11" s="130" customFormat="1" ht="12.75" hidden="1" customHeight="1" x14ac:dyDescent="0.2">
      <c r="A3215" s="63"/>
      <c r="B3215" s="38" t="s">
        <v>106</v>
      </c>
      <c r="C3215" s="70"/>
      <c r="D3215" s="66"/>
      <c r="E3215" s="111"/>
      <c r="G3215" s="75"/>
      <c r="H3215" s="21"/>
      <c r="I3215" s="21"/>
      <c r="J3215" s="21"/>
      <c r="K3215" s="21"/>
    </row>
    <row r="3216" spans="1:11" s="130" customFormat="1" ht="12.75" customHeight="1" x14ac:dyDescent="0.2">
      <c r="A3216" s="541" t="s">
        <v>270</v>
      </c>
      <c r="B3216" s="543"/>
      <c r="C3216" s="68"/>
      <c r="D3216" s="61" t="s">
        <v>91</v>
      </c>
      <c r="E3216" s="110">
        <f>SUM(E3217:E3249)</f>
        <v>500000</v>
      </c>
      <c r="G3216" s="75"/>
      <c r="H3216" s="21"/>
      <c r="I3216" s="21"/>
      <c r="J3216" s="21"/>
      <c r="K3216" s="21"/>
    </row>
    <row r="3217" spans="1:11" s="130" customFormat="1" ht="12.75" hidden="1" customHeight="1" x14ac:dyDescent="0.2">
      <c r="A3217" s="63">
        <v>17</v>
      </c>
      <c r="B3217" s="38">
        <v>60701</v>
      </c>
      <c r="C3217" s="70"/>
      <c r="D3217" s="66" t="s">
        <v>464</v>
      </c>
      <c r="E3217" s="111"/>
      <c r="G3217" s="75"/>
      <c r="H3217" s="21"/>
      <c r="I3217" s="21"/>
      <c r="J3217" s="21"/>
      <c r="K3217" s="21"/>
    </row>
    <row r="3218" spans="1:11" s="130" customFormat="1" ht="12.75" hidden="1" customHeight="1" x14ac:dyDescent="0.2">
      <c r="A3218" s="63">
        <v>17</v>
      </c>
      <c r="B3218" s="38">
        <v>60702</v>
      </c>
      <c r="C3218" s="70"/>
      <c r="D3218" s="66" t="s">
        <v>13</v>
      </c>
      <c r="E3218" s="111">
        <v>0</v>
      </c>
      <c r="G3218" s="75"/>
      <c r="H3218" s="21"/>
      <c r="I3218" s="21"/>
      <c r="J3218" s="21"/>
      <c r="K3218" s="21"/>
    </row>
    <row r="3219" spans="1:11" s="130" customFormat="1" ht="12.75" hidden="1" customHeight="1" x14ac:dyDescent="0.2">
      <c r="A3219" s="63">
        <v>18</v>
      </c>
      <c r="B3219" s="38">
        <v>60701</v>
      </c>
      <c r="C3219" s="70"/>
      <c r="D3219" s="66" t="s">
        <v>12</v>
      </c>
      <c r="E3219" s="111">
        <v>0</v>
      </c>
      <c r="G3219" s="75"/>
      <c r="H3219" s="21"/>
      <c r="I3219" s="21"/>
      <c r="J3219" s="21"/>
      <c r="K3219" s="21"/>
    </row>
    <row r="3220" spans="1:11" s="130" customFormat="1" ht="12.75" hidden="1" customHeight="1" x14ac:dyDescent="0.2">
      <c r="A3220" s="63">
        <v>18</v>
      </c>
      <c r="B3220" s="38">
        <v>60702</v>
      </c>
      <c r="C3220" s="70"/>
      <c r="D3220" s="66" t="s">
        <v>13</v>
      </c>
      <c r="E3220" s="111">
        <v>0</v>
      </c>
      <c r="G3220" s="75"/>
      <c r="H3220" s="21"/>
      <c r="I3220" s="21"/>
      <c r="J3220" s="21"/>
      <c r="K3220" s="21"/>
    </row>
    <row r="3221" spans="1:11" s="130" customFormat="1" ht="12.75" hidden="1" customHeight="1" x14ac:dyDescent="0.2">
      <c r="A3221" s="63">
        <v>19</v>
      </c>
      <c r="B3221" s="38">
        <v>60701</v>
      </c>
      <c r="C3221" s="70"/>
      <c r="D3221" s="66" t="s">
        <v>12</v>
      </c>
      <c r="E3221" s="111">
        <v>0</v>
      </c>
      <c r="G3221" s="75"/>
      <c r="H3221" s="21"/>
      <c r="I3221" s="21"/>
      <c r="J3221" s="21"/>
      <c r="K3221" s="21"/>
    </row>
    <row r="3222" spans="1:11" s="130" customFormat="1" ht="12.75" hidden="1" customHeight="1" x14ac:dyDescent="0.2">
      <c r="A3222" s="63">
        <v>19</v>
      </c>
      <c r="B3222" s="38">
        <v>60702</v>
      </c>
      <c r="C3222" s="70"/>
      <c r="D3222" s="66" t="s">
        <v>13</v>
      </c>
      <c r="E3222" s="111">
        <v>0</v>
      </c>
      <c r="G3222" s="75"/>
      <c r="H3222" s="21"/>
      <c r="I3222" s="21"/>
      <c r="J3222" s="21"/>
      <c r="K3222" s="21"/>
    </row>
    <row r="3223" spans="1:11" s="130" customFormat="1" ht="12.75" hidden="1" customHeight="1" x14ac:dyDescent="0.2">
      <c r="A3223" s="63">
        <v>20</v>
      </c>
      <c r="B3223" s="38">
        <v>60701</v>
      </c>
      <c r="C3223" s="70"/>
      <c r="D3223" s="66" t="s">
        <v>12</v>
      </c>
      <c r="E3223" s="111">
        <v>0</v>
      </c>
      <c r="G3223" s="75"/>
      <c r="H3223" s="21"/>
      <c r="I3223" s="21"/>
      <c r="J3223" s="21"/>
      <c r="K3223" s="21"/>
    </row>
    <row r="3224" spans="1:11" s="130" customFormat="1" ht="12.75" hidden="1" customHeight="1" x14ac:dyDescent="0.2">
      <c r="A3224" s="63">
        <v>20</v>
      </c>
      <c r="B3224" s="38">
        <v>60702</v>
      </c>
      <c r="C3224" s="70"/>
      <c r="D3224" s="66" t="s">
        <v>13</v>
      </c>
      <c r="E3224" s="111">
        <v>0</v>
      </c>
      <c r="G3224" s="75"/>
      <c r="H3224" s="21"/>
      <c r="I3224" s="21"/>
      <c r="J3224" s="21"/>
      <c r="K3224" s="21"/>
    </row>
    <row r="3225" spans="1:11" s="130" customFormat="1" ht="12.75" hidden="1" customHeight="1" x14ac:dyDescent="0.2">
      <c r="A3225" s="63">
        <v>21</v>
      </c>
      <c r="B3225" s="38">
        <v>60701</v>
      </c>
      <c r="C3225" s="70"/>
      <c r="D3225" s="66" t="s">
        <v>12</v>
      </c>
      <c r="E3225" s="111">
        <v>0</v>
      </c>
      <c r="G3225" s="75"/>
      <c r="H3225" s="21"/>
      <c r="I3225" s="21"/>
      <c r="J3225" s="21"/>
      <c r="K3225" s="21"/>
    </row>
    <row r="3226" spans="1:11" s="130" customFormat="1" ht="12.75" hidden="1" customHeight="1" x14ac:dyDescent="0.2">
      <c r="A3226" s="63">
        <v>21</v>
      </c>
      <c r="B3226" s="38">
        <v>60702</v>
      </c>
      <c r="C3226" s="70"/>
      <c r="D3226" s="66" t="s">
        <v>13</v>
      </c>
      <c r="E3226" s="111">
        <v>0</v>
      </c>
      <c r="G3226" s="75"/>
      <c r="H3226" s="21"/>
      <c r="I3226" s="21"/>
      <c r="J3226" s="21"/>
      <c r="K3226" s="21"/>
    </row>
    <row r="3227" spans="1:11" s="130" customFormat="1" ht="12.75" hidden="1" customHeight="1" x14ac:dyDescent="0.2">
      <c r="A3227" s="63">
        <v>22</v>
      </c>
      <c r="B3227" s="38">
        <v>60701</v>
      </c>
      <c r="C3227" s="70"/>
      <c r="D3227" s="66" t="s">
        <v>12</v>
      </c>
      <c r="E3227" s="111">
        <v>0</v>
      </c>
      <c r="G3227" s="75"/>
      <c r="H3227" s="21"/>
      <c r="I3227" s="21"/>
      <c r="J3227" s="21"/>
      <c r="K3227" s="21"/>
    </row>
    <row r="3228" spans="1:11" s="130" customFormat="1" ht="12.75" hidden="1" customHeight="1" x14ac:dyDescent="0.2">
      <c r="A3228" s="63">
        <v>22</v>
      </c>
      <c r="B3228" s="38">
        <v>60702</v>
      </c>
      <c r="C3228" s="70"/>
      <c r="D3228" s="66" t="s">
        <v>13</v>
      </c>
      <c r="E3228" s="111">
        <v>0</v>
      </c>
      <c r="G3228" s="75"/>
      <c r="H3228" s="21"/>
      <c r="I3228" s="21"/>
      <c r="J3228" s="21"/>
      <c r="K3228" s="21"/>
    </row>
    <row r="3229" spans="1:11" s="130" customFormat="1" ht="12.75" hidden="1" customHeight="1" x14ac:dyDescent="0.2">
      <c r="A3229" s="63">
        <v>23</v>
      </c>
      <c r="B3229" s="38">
        <v>60701</v>
      </c>
      <c r="C3229" s="70"/>
      <c r="D3229" s="66" t="s">
        <v>12</v>
      </c>
      <c r="E3229" s="111">
        <v>0</v>
      </c>
      <c r="G3229" s="75"/>
      <c r="H3229" s="21"/>
      <c r="I3229" s="21"/>
      <c r="J3229" s="21"/>
      <c r="K3229" s="21"/>
    </row>
    <row r="3230" spans="1:11" s="130" customFormat="1" ht="12.75" hidden="1" customHeight="1" x14ac:dyDescent="0.2">
      <c r="A3230" s="63">
        <v>23</v>
      </c>
      <c r="B3230" s="38">
        <v>60702</v>
      </c>
      <c r="C3230" s="70"/>
      <c r="D3230" s="66" t="s">
        <v>13</v>
      </c>
      <c r="E3230" s="111">
        <v>0</v>
      </c>
      <c r="G3230" s="75"/>
      <c r="H3230" s="21"/>
      <c r="I3230" s="21"/>
      <c r="J3230" s="21"/>
      <c r="K3230" s="21"/>
    </row>
    <row r="3231" spans="1:11" s="130" customFormat="1" ht="12.75" hidden="1" customHeight="1" x14ac:dyDescent="0.2">
      <c r="A3231" s="63">
        <v>24</v>
      </c>
      <c r="B3231" s="38">
        <v>60701</v>
      </c>
      <c r="C3231" s="70"/>
      <c r="D3231" s="66" t="s">
        <v>12</v>
      </c>
      <c r="E3231" s="111">
        <v>0</v>
      </c>
      <c r="G3231" s="75"/>
      <c r="H3231" s="21"/>
      <c r="I3231" s="21"/>
      <c r="J3231" s="21"/>
      <c r="K3231" s="21"/>
    </row>
    <row r="3232" spans="1:11" s="130" customFormat="1" ht="12.75" hidden="1" customHeight="1" x14ac:dyDescent="0.2">
      <c r="A3232" s="63">
        <v>24</v>
      </c>
      <c r="B3232" s="38">
        <v>60702</v>
      </c>
      <c r="C3232" s="70"/>
      <c r="D3232" s="66" t="s">
        <v>13</v>
      </c>
      <c r="E3232" s="111">
        <v>0</v>
      </c>
      <c r="G3232" s="75"/>
      <c r="H3232" s="21"/>
      <c r="I3232" s="21"/>
      <c r="J3232" s="21"/>
      <c r="K3232" s="21"/>
    </row>
    <row r="3233" spans="1:11" s="130" customFormat="1" ht="12.75" hidden="1" customHeight="1" x14ac:dyDescent="0.2">
      <c r="A3233" s="63">
        <v>31</v>
      </c>
      <c r="B3233" s="38">
        <v>60701</v>
      </c>
      <c r="C3233" s="70"/>
      <c r="D3233" s="66" t="s">
        <v>12</v>
      </c>
      <c r="E3233" s="111">
        <v>0</v>
      </c>
      <c r="G3233" s="75"/>
      <c r="H3233" s="21"/>
      <c r="I3233" s="21"/>
      <c r="J3233" s="21"/>
      <c r="K3233" s="21"/>
    </row>
    <row r="3234" spans="1:11" s="130" customFormat="1" ht="12.75" hidden="1" customHeight="1" x14ac:dyDescent="0.2">
      <c r="A3234" s="63">
        <v>31</v>
      </c>
      <c r="B3234" s="38">
        <v>60702</v>
      </c>
      <c r="C3234" s="70"/>
      <c r="D3234" s="66" t="s">
        <v>13</v>
      </c>
      <c r="E3234" s="111">
        <v>0</v>
      </c>
      <c r="G3234" s="75"/>
      <c r="H3234" s="21"/>
      <c r="I3234" s="21"/>
      <c r="J3234" s="21"/>
      <c r="K3234" s="21"/>
    </row>
    <row r="3235" spans="1:11" s="130" customFormat="1" ht="12.75" hidden="1" customHeight="1" x14ac:dyDescent="0.2">
      <c r="A3235" s="63">
        <v>36</v>
      </c>
      <c r="B3235" s="38">
        <v>60701</v>
      </c>
      <c r="C3235" s="70"/>
      <c r="D3235" s="66" t="s">
        <v>12</v>
      </c>
      <c r="E3235" s="111">
        <v>0</v>
      </c>
      <c r="G3235" s="75"/>
      <c r="H3235" s="21"/>
      <c r="I3235" s="21"/>
      <c r="J3235" s="21"/>
      <c r="K3235" s="21"/>
    </row>
    <row r="3236" spans="1:11" s="130" customFormat="1" ht="12.75" hidden="1" customHeight="1" x14ac:dyDescent="0.2">
      <c r="A3236" s="63">
        <v>36</v>
      </c>
      <c r="B3236" s="38">
        <v>60702</v>
      </c>
      <c r="C3236" s="70"/>
      <c r="D3236" s="66" t="s">
        <v>13</v>
      </c>
      <c r="E3236" s="111">
        <v>0</v>
      </c>
      <c r="G3236" s="75"/>
      <c r="H3236" s="21"/>
      <c r="I3236" s="21"/>
      <c r="J3236" s="21"/>
      <c r="K3236" s="21"/>
    </row>
    <row r="3237" spans="1:11" s="130" customFormat="1" ht="12.75" hidden="1" customHeight="1" x14ac:dyDescent="0.2">
      <c r="A3237" s="63">
        <v>35</v>
      </c>
      <c r="B3237" s="38">
        <v>60701</v>
      </c>
      <c r="C3237" s="70"/>
      <c r="D3237" s="66" t="s">
        <v>12</v>
      </c>
      <c r="E3237" s="111">
        <v>0</v>
      </c>
      <c r="G3237" s="75"/>
      <c r="H3237" s="21"/>
      <c r="I3237" s="21"/>
      <c r="J3237" s="21"/>
      <c r="K3237" s="21"/>
    </row>
    <row r="3238" spans="1:11" s="130" customFormat="1" ht="12.75" hidden="1" customHeight="1" x14ac:dyDescent="0.2">
      <c r="A3238" s="63">
        <v>35</v>
      </c>
      <c r="B3238" s="38">
        <v>60702</v>
      </c>
      <c r="C3238" s="70"/>
      <c r="D3238" s="66" t="s">
        <v>13</v>
      </c>
      <c r="E3238" s="111">
        <v>0</v>
      </c>
      <c r="G3238" s="75"/>
      <c r="H3238" s="21"/>
      <c r="I3238" s="21"/>
      <c r="J3238" s="21"/>
      <c r="K3238" s="21"/>
    </row>
    <row r="3239" spans="1:11" s="130" customFormat="1" ht="12.75" hidden="1" customHeight="1" x14ac:dyDescent="0.2">
      <c r="A3239" s="63">
        <v>43</v>
      </c>
      <c r="B3239" s="38">
        <v>60701</v>
      </c>
      <c r="C3239" s="70"/>
      <c r="D3239" s="66" t="s">
        <v>12</v>
      </c>
      <c r="E3239" s="111">
        <v>0</v>
      </c>
      <c r="G3239" s="75"/>
      <c r="H3239" s="21"/>
      <c r="I3239" s="21"/>
      <c r="J3239" s="21"/>
      <c r="K3239" s="21"/>
    </row>
    <row r="3240" spans="1:11" s="130" customFormat="1" ht="12.75" hidden="1" customHeight="1" x14ac:dyDescent="0.2">
      <c r="A3240" s="63">
        <v>43</v>
      </c>
      <c r="B3240" s="38">
        <v>60702</v>
      </c>
      <c r="C3240" s="70"/>
      <c r="D3240" s="66" t="s">
        <v>13</v>
      </c>
      <c r="E3240" s="111">
        <v>0</v>
      </c>
      <c r="G3240" s="75"/>
      <c r="H3240" s="21"/>
      <c r="I3240" s="21"/>
      <c r="J3240" s="21"/>
      <c r="K3240" s="21"/>
    </row>
    <row r="3241" spans="1:11" s="130" customFormat="1" ht="12.75" hidden="1" customHeight="1" x14ac:dyDescent="0.2">
      <c r="A3241" s="63">
        <v>44</v>
      </c>
      <c r="B3241" s="38">
        <v>60701</v>
      </c>
      <c r="C3241" s="70"/>
      <c r="D3241" s="66" t="s">
        <v>12</v>
      </c>
      <c r="E3241" s="111">
        <v>0</v>
      </c>
      <c r="G3241" s="75"/>
      <c r="H3241" s="21"/>
      <c r="I3241" s="21"/>
      <c r="J3241" s="21"/>
      <c r="K3241" s="21"/>
    </row>
    <row r="3242" spans="1:11" s="130" customFormat="1" ht="12.75" hidden="1" customHeight="1" x14ac:dyDescent="0.2">
      <c r="A3242" s="63">
        <v>44</v>
      </c>
      <c r="B3242" s="38">
        <v>60702</v>
      </c>
      <c r="C3242" s="70"/>
      <c r="D3242" s="66" t="s">
        <v>13</v>
      </c>
      <c r="E3242" s="111">
        <v>0</v>
      </c>
      <c r="G3242" s="75"/>
      <c r="H3242" s="21"/>
      <c r="I3242" s="21"/>
      <c r="J3242" s="21"/>
      <c r="K3242" s="21"/>
    </row>
    <row r="3243" spans="1:11" s="130" customFormat="1" ht="12.75" hidden="1" customHeight="1" x14ac:dyDescent="0.2">
      <c r="A3243" s="63">
        <v>45</v>
      </c>
      <c r="B3243" s="38">
        <v>60701</v>
      </c>
      <c r="C3243" s="70"/>
      <c r="D3243" s="66" t="s">
        <v>12</v>
      </c>
      <c r="E3243" s="111">
        <v>0</v>
      </c>
      <c r="G3243" s="75"/>
      <c r="H3243" s="21"/>
      <c r="I3243" s="21"/>
      <c r="J3243" s="21"/>
      <c r="K3243" s="21"/>
    </row>
    <row r="3244" spans="1:11" s="130" customFormat="1" ht="12.75" hidden="1" customHeight="1" x14ac:dyDescent="0.2">
      <c r="A3244" s="63">
        <v>45</v>
      </c>
      <c r="B3244" s="38">
        <v>60702</v>
      </c>
      <c r="C3244" s="70"/>
      <c r="D3244" s="66" t="s">
        <v>13</v>
      </c>
      <c r="E3244" s="111">
        <v>0</v>
      </c>
      <c r="G3244" s="75"/>
      <c r="H3244" s="21"/>
      <c r="I3244" s="21"/>
      <c r="J3244" s="21"/>
      <c r="K3244" s="21"/>
    </row>
    <row r="3245" spans="1:11" s="130" customFormat="1" ht="12.75" hidden="1" customHeight="1" x14ac:dyDescent="0.2">
      <c r="A3245" s="63">
        <v>46</v>
      </c>
      <c r="B3245" s="38">
        <v>60701</v>
      </c>
      <c r="C3245" s="70"/>
      <c r="D3245" s="66" t="s">
        <v>12</v>
      </c>
      <c r="E3245" s="111">
        <v>0</v>
      </c>
      <c r="G3245" s="75"/>
      <c r="H3245" s="21"/>
      <c r="I3245" s="21"/>
      <c r="J3245" s="21"/>
      <c r="K3245" s="21"/>
    </row>
    <row r="3246" spans="1:11" s="130" customFormat="1" ht="12.75" hidden="1" customHeight="1" x14ac:dyDescent="0.2">
      <c r="A3246" s="63">
        <v>46</v>
      </c>
      <c r="B3246" s="38">
        <v>60702</v>
      </c>
      <c r="C3246" s="70"/>
      <c r="D3246" s="66" t="s">
        <v>13</v>
      </c>
      <c r="E3246" s="111">
        <v>0</v>
      </c>
      <c r="G3246" s="75"/>
      <c r="H3246" s="21"/>
      <c r="I3246" s="21"/>
      <c r="J3246" s="21"/>
      <c r="K3246" s="21"/>
    </row>
    <row r="3247" spans="1:11" s="130" customFormat="1" ht="12.75" customHeight="1" x14ac:dyDescent="0.2">
      <c r="A3247" s="63"/>
      <c r="B3247" s="38">
        <v>60701</v>
      </c>
      <c r="C3247" s="70"/>
      <c r="D3247" s="66" t="s">
        <v>12</v>
      </c>
      <c r="E3247" s="111">
        <f>'Gastos 630'!F374</f>
        <v>500000</v>
      </c>
      <c r="G3247" s="75"/>
      <c r="H3247" s="21"/>
      <c r="I3247" s="21"/>
      <c r="J3247" s="21"/>
      <c r="K3247" s="21"/>
    </row>
    <row r="3248" spans="1:11" s="130" customFormat="1" ht="12.75" hidden="1" customHeight="1" x14ac:dyDescent="0.2">
      <c r="A3248" s="63">
        <v>53</v>
      </c>
      <c r="B3248" s="38">
        <v>60702</v>
      </c>
      <c r="C3248" s="70"/>
      <c r="D3248" s="66" t="s">
        <v>13</v>
      </c>
      <c r="E3248" s="111">
        <v>0</v>
      </c>
      <c r="G3248" s="75"/>
      <c r="H3248" s="21"/>
      <c r="I3248" s="21"/>
      <c r="J3248" s="21"/>
      <c r="K3248" s="21"/>
    </row>
    <row r="3249" spans="1:11" s="130" customFormat="1" ht="12.75" hidden="1" customHeight="1" x14ac:dyDescent="0.2">
      <c r="A3249" s="71"/>
      <c r="B3249" s="290" t="s">
        <v>106</v>
      </c>
      <c r="C3249" s="81"/>
      <c r="D3249" s="73"/>
      <c r="E3249" s="116"/>
      <c r="G3249" s="75"/>
      <c r="H3249" s="21"/>
      <c r="I3249" s="21"/>
      <c r="J3249" s="21"/>
      <c r="K3249" s="21"/>
    </row>
    <row r="3250" spans="1:11" s="130" customFormat="1" ht="12.75" hidden="1" customHeight="1" thickBot="1" x14ac:dyDescent="0.25">
      <c r="A3250" s="562">
        <v>7</v>
      </c>
      <c r="B3250" s="564"/>
      <c r="C3250" s="74"/>
      <c r="D3250" s="54" t="s">
        <v>14</v>
      </c>
      <c r="E3250" s="109">
        <f>+E3252+E3359+E3376+E3449+E3466</f>
        <v>0</v>
      </c>
      <c r="G3250" s="75"/>
      <c r="H3250" s="21"/>
      <c r="I3250" s="21"/>
      <c r="J3250" s="21"/>
      <c r="K3250" s="21"/>
    </row>
    <row r="3251" spans="1:11" s="130" customFormat="1" ht="12.75" hidden="1" customHeight="1" x14ac:dyDescent="0.2">
      <c r="A3251" s="93"/>
      <c r="B3251" s="289" t="s">
        <v>106</v>
      </c>
      <c r="C3251" s="85"/>
      <c r="D3251" s="164"/>
      <c r="E3251" s="165"/>
      <c r="G3251" s="75"/>
      <c r="H3251" s="21"/>
      <c r="I3251" s="21"/>
      <c r="J3251" s="21"/>
      <c r="K3251" s="21"/>
    </row>
    <row r="3252" spans="1:11" s="130" customFormat="1" ht="12.75" hidden="1" customHeight="1" x14ac:dyDescent="0.2">
      <c r="A3252" s="541" t="s">
        <v>271</v>
      </c>
      <c r="B3252" s="543"/>
      <c r="C3252" s="68"/>
      <c r="D3252" s="61" t="s">
        <v>15</v>
      </c>
      <c r="E3252" s="110">
        <f>SUM(E3253:E3287)</f>
        <v>0</v>
      </c>
      <c r="G3252" s="75"/>
      <c r="H3252" s="21"/>
      <c r="I3252" s="21"/>
      <c r="J3252" s="21"/>
      <c r="K3252" s="21"/>
    </row>
    <row r="3253" spans="1:11" s="130" customFormat="1" ht="12.75" hidden="1" customHeight="1" x14ac:dyDescent="0.2">
      <c r="A3253" s="63">
        <v>17</v>
      </c>
      <c r="B3253" s="38">
        <v>70101</v>
      </c>
      <c r="C3253" s="70"/>
      <c r="D3253" s="39" t="s">
        <v>16</v>
      </c>
      <c r="E3253" s="113">
        <v>0</v>
      </c>
      <c r="G3253" s="75"/>
      <c r="H3253" s="21"/>
      <c r="I3253" s="21"/>
      <c r="J3253" s="21"/>
      <c r="K3253" s="21"/>
    </row>
    <row r="3254" spans="1:11" s="130" customFormat="1" ht="12.75" hidden="1" customHeight="1" x14ac:dyDescent="0.2">
      <c r="A3254" s="63">
        <v>17</v>
      </c>
      <c r="B3254" s="38">
        <v>70102</v>
      </c>
      <c r="C3254" s="70"/>
      <c r="D3254" s="39" t="s">
        <v>17</v>
      </c>
      <c r="E3254" s="113">
        <v>0</v>
      </c>
      <c r="G3254" s="75"/>
      <c r="H3254" s="21"/>
      <c r="I3254" s="21"/>
      <c r="J3254" s="21"/>
      <c r="K3254" s="21"/>
    </row>
    <row r="3255" spans="1:11" s="130" customFormat="1" ht="12.75" hidden="1" customHeight="1" x14ac:dyDescent="0.2">
      <c r="A3255" s="63">
        <v>17</v>
      </c>
      <c r="B3255" s="38">
        <v>70103</v>
      </c>
      <c r="C3255" s="70"/>
      <c r="D3255" s="39" t="s">
        <v>18</v>
      </c>
      <c r="E3255" s="113">
        <v>0</v>
      </c>
      <c r="G3255" s="75"/>
      <c r="H3255" s="21"/>
      <c r="I3255" s="21"/>
      <c r="J3255" s="21"/>
      <c r="K3255" s="21"/>
    </row>
    <row r="3256" spans="1:11" s="130" customFormat="1" ht="12.75" hidden="1" customHeight="1" x14ac:dyDescent="0.2">
      <c r="A3256" s="63">
        <v>17</v>
      </c>
      <c r="B3256" s="38">
        <v>70104</v>
      </c>
      <c r="C3256" s="70"/>
      <c r="D3256" s="39" t="s">
        <v>19</v>
      </c>
      <c r="E3256" s="113">
        <v>0</v>
      </c>
      <c r="G3256" s="75"/>
      <c r="H3256" s="21"/>
      <c r="I3256" s="21"/>
      <c r="J3256" s="21"/>
      <c r="K3256" s="21"/>
    </row>
    <row r="3257" spans="1:11" s="130" customFormat="1" ht="12.75" hidden="1" customHeight="1" x14ac:dyDescent="0.2">
      <c r="A3257" s="63">
        <v>17</v>
      </c>
      <c r="B3257" s="38">
        <v>70105</v>
      </c>
      <c r="C3257" s="70"/>
      <c r="D3257" s="39" t="s">
        <v>20</v>
      </c>
      <c r="E3257" s="113">
        <v>0</v>
      </c>
      <c r="G3257" s="75"/>
      <c r="H3257" s="21"/>
      <c r="I3257" s="21"/>
      <c r="J3257" s="21"/>
      <c r="K3257" s="21"/>
    </row>
    <row r="3258" spans="1:11" s="130" customFormat="1" ht="12.75" hidden="1" customHeight="1" x14ac:dyDescent="0.2">
      <c r="A3258" s="63">
        <v>17</v>
      </c>
      <c r="B3258" s="38">
        <v>70106</v>
      </c>
      <c r="C3258" s="70"/>
      <c r="D3258" s="39" t="s">
        <v>21</v>
      </c>
      <c r="E3258" s="113">
        <v>0</v>
      </c>
      <c r="G3258" s="75"/>
      <c r="H3258" s="21"/>
      <c r="I3258" s="21"/>
      <c r="J3258" s="21"/>
      <c r="K3258" s="21"/>
    </row>
    <row r="3259" spans="1:11" s="130" customFormat="1" ht="12.75" hidden="1" customHeight="1" x14ac:dyDescent="0.2">
      <c r="A3259" s="63">
        <v>17</v>
      </c>
      <c r="B3259" s="38">
        <v>70107</v>
      </c>
      <c r="C3259" s="70"/>
      <c r="D3259" s="39" t="s">
        <v>377</v>
      </c>
      <c r="E3259" s="113">
        <v>0</v>
      </c>
      <c r="G3259" s="75"/>
      <c r="H3259" s="21"/>
      <c r="I3259" s="21"/>
      <c r="J3259" s="21"/>
      <c r="K3259" s="21"/>
    </row>
    <row r="3260" spans="1:11" s="130" customFormat="1" ht="12.75" hidden="1" customHeight="1" x14ac:dyDescent="0.2">
      <c r="A3260" s="63">
        <v>18</v>
      </c>
      <c r="B3260" s="38">
        <v>70101</v>
      </c>
      <c r="C3260" s="70"/>
      <c r="D3260" s="39" t="s">
        <v>16</v>
      </c>
      <c r="E3260" s="113">
        <v>0</v>
      </c>
      <c r="G3260" s="75"/>
      <c r="H3260" s="21"/>
      <c r="I3260" s="21"/>
      <c r="J3260" s="21"/>
      <c r="K3260" s="21"/>
    </row>
    <row r="3261" spans="1:11" s="130" customFormat="1" ht="12.75" hidden="1" customHeight="1" x14ac:dyDescent="0.2">
      <c r="A3261" s="63">
        <v>18</v>
      </c>
      <c r="B3261" s="38">
        <v>70102</v>
      </c>
      <c r="C3261" s="70"/>
      <c r="D3261" s="39" t="s">
        <v>17</v>
      </c>
      <c r="E3261" s="113">
        <v>0</v>
      </c>
      <c r="G3261" s="75"/>
      <c r="H3261" s="21"/>
      <c r="I3261" s="21"/>
      <c r="J3261" s="21"/>
      <c r="K3261" s="21"/>
    </row>
    <row r="3262" spans="1:11" s="130" customFormat="1" ht="12.75" hidden="1" customHeight="1" x14ac:dyDescent="0.2">
      <c r="A3262" s="63">
        <v>18</v>
      </c>
      <c r="B3262" s="38">
        <v>70103</v>
      </c>
      <c r="C3262" s="70"/>
      <c r="D3262" s="39" t="s">
        <v>18</v>
      </c>
      <c r="E3262" s="113">
        <v>0</v>
      </c>
      <c r="G3262" s="75"/>
      <c r="H3262" s="21"/>
      <c r="I3262" s="21"/>
      <c r="J3262" s="21"/>
      <c r="K3262" s="21"/>
    </row>
    <row r="3263" spans="1:11" s="130" customFormat="1" ht="12.75" hidden="1" customHeight="1" x14ac:dyDescent="0.2">
      <c r="A3263" s="63">
        <v>18</v>
      </c>
      <c r="B3263" s="38">
        <v>70104</v>
      </c>
      <c r="C3263" s="70"/>
      <c r="D3263" s="39" t="s">
        <v>19</v>
      </c>
      <c r="E3263" s="113">
        <v>0</v>
      </c>
      <c r="G3263" s="75"/>
      <c r="H3263" s="21"/>
      <c r="I3263" s="21"/>
      <c r="J3263" s="21"/>
      <c r="K3263" s="21"/>
    </row>
    <row r="3264" spans="1:11" s="130" customFormat="1" ht="12.75" hidden="1" customHeight="1" x14ac:dyDescent="0.2">
      <c r="A3264" s="63">
        <v>18</v>
      </c>
      <c r="B3264" s="38">
        <v>70105</v>
      </c>
      <c r="C3264" s="70"/>
      <c r="D3264" s="39" t="s">
        <v>20</v>
      </c>
      <c r="E3264" s="113">
        <v>0</v>
      </c>
      <c r="G3264" s="75"/>
      <c r="H3264" s="21"/>
      <c r="I3264" s="21"/>
      <c r="J3264" s="21"/>
      <c r="K3264" s="21"/>
    </row>
    <row r="3265" spans="1:11" s="130" customFormat="1" ht="12.75" hidden="1" customHeight="1" x14ac:dyDescent="0.2">
      <c r="A3265" s="63">
        <v>18</v>
      </c>
      <c r="B3265" s="38">
        <v>70106</v>
      </c>
      <c r="C3265" s="70"/>
      <c r="D3265" s="39" t="s">
        <v>21</v>
      </c>
      <c r="E3265" s="113">
        <v>0</v>
      </c>
      <c r="G3265" s="75"/>
      <c r="H3265" s="21"/>
      <c r="I3265" s="21"/>
      <c r="J3265" s="21"/>
      <c r="K3265" s="21"/>
    </row>
    <row r="3266" spans="1:11" s="130" customFormat="1" ht="12.75" hidden="1" customHeight="1" x14ac:dyDescent="0.2">
      <c r="A3266" s="63">
        <v>18</v>
      </c>
      <c r="B3266" s="38">
        <v>70107</v>
      </c>
      <c r="C3266" s="70"/>
      <c r="D3266" s="39" t="s">
        <v>377</v>
      </c>
      <c r="E3266" s="113">
        <v>0</v>
      </c>
      <c r="G3266" s="75"/>
      <c r="H3266" s="21"/>
      <c r="I3266" s="21"/>
      <c r="J3266" s="21"/>
      <c r="K3266" s="21"/>
    </row>
    <row r="3267" spans="1:11" s="130" customFormat="1" ht="12.75" hidden="1" customHeight="1" x14ac:dyDescent="0.2">
      <c r="A3267" s="63">
        <v>19</v>
      </c>
      <c r="B3267" s="38">
        <v>70101</v>
      </c>
      <c r="C3267" s="70"/>
      <c r="D3267" s="39" t="s">
        <v>16</v>
      </c>
      <c r="E3267" s="113">
        <v>0</v>
      </c>
      <c r="G3267" s="75"/>
      <c r="H3267" s="21"/>
      <c r="I3267" s="21"/>
      <c r="J3267" s="21"/>
      <c r="K3267" s="21"/>
    </row>
    <row r="3268" spans="1:11" s="130" customFormat="1" ht="12.75" hidden="1" customHeight="1" x14ac:dyDescent="0.2">
      <c r="A3268" s="63">
        <v>19</v>
      </c>
      <c r="B3268" s="38">
        <v>70102</v>
      </c>
      <c r="C3268" s="70"/>
      <c r="D3268" s="39" t="s">
        <v>17</v>
      </c>
      <c r="E3268" s="113">
        <v>0</v>
      </c>
      <c r="G3268" s="75"/>
      <c r="H3268" s="21"/>
      <c r="I3268" s="21"/>
      <c r="J3268" s="21"/>
      <c r="K3268" s="21"/>
    </row>
    <row r="3269" spans="1:11" s="130" customFormat="1" ht="12.75" hidden="1" customHeight="1" x14ac:dyDescent="0.2">
      <c r="A3269" s="63">
        <v>19</v>
      </c>
      <c r="B3269" s="38">
        <v>70103</v>
      </c>
      <c r="C3269" s="70"/>
      <c r="D3269" s="39" t="s">
        <v>18</v>
      </c>
      <c r="E3269" s="113">
        <v>0</v>
      </c>
      <c r="G3269" s="75"/>
      <c r="H3269" s="21"/>
      <c r="I3269" s="21"/>
      <c r="J3269" s="21"/>
      <c r="K3269" s="21"/>
    </row>
    <row r="3270" spans="1:11" s="130" customFormat="1" ht="12.75" hidden="1" customHeight="1" x14ac:dyDescent="0.2">
      <c r="A3270" s="63">
        <v>19</v>
      </c>
      <c r="B3270" s="38">
        <v>70104</v>
      </c>
      <c r="C3270" s="70"/>
      <c r="D3270" s="39" t="s">
        <v>19</v>
      </c>
      <c r="E3270" s="113">
        <v>0</v>
      </c>
      <c r="G3270" s="75"/>
      <c r="H3270" s="21"/>
      <c r="I3270" s="21"/>
      <c r="J3270" s="21"/>
      <c r="K3270" s="21"/>
    </row>
    <row r="3271" spans="1:11" s="130" customFormat="1" ht="12.75" hidden="1" customHeight="1" x14ac:dyDescent="0.2">
      <c r="A3271" s="63">
        <v>19</v>
      </c>
      <c r="B3271" s="38">
        <v>70105</v>
      </c>
      <c r="C3271" s="70"/>
      <c r="D3271" s="39" t="s">
        <v>20</v>
      </c>
      <c r="E3271" s="113">
        <v>0</v>
      </c>
      <c r="G3271" s="75"/>
      <c r="H3271" s="21"/>
      <c r="I3271" s="21"/>
      <c r="J3271" s="21"/>
      <c r="K3271" s="21"/>
    </row>
    <row r="3272" spans="1:11" s="130" customFormat="1" ht="12.75" hidden="1" customHeight="1" x14ac:dyDescent="0.2">
      <c r="A3272" s="63">
        <v>19</v>
      </c>
      <c r="B3272" s="38">
        <v>70106</v>
      </c>
      <c r="C3272" s="70"/>
      <c r="D3272" s="39" t="s">
        <v>21</v>
      </c>
      <c r="E3272" s="113">
        <v>0</v>
      </c>
      <c r="G3272" s="75"/>
      <c r="H3272" s="21"/>
      <c r="I3272" s="21"/>
      <c r="J3272" s="21"/>
      <c r="K3272" s="21"/>
    </row>
    <row r="3273" spans="1:11" s="130" customFormat="1" ht="12.75" hidden="1" customHeight="1" x14ac:dyDescent="0.2">
      <c r="A3273" s="63">
        <v>19</v>
      </c>
      <c r="B3273" s="38">
        <v>70107</v>
      </c>
      <c r="C3273" s="70"/>
      <c r="D3273" s="39" t="s">
        <v>377</v>
      </c>
      <c r="E3273" s="113">
        <v>0</v>
      </c>
      <c r="G3273" s="75"/>
      <c r="H3273" s="21"/>
      <c r="I3273" s="21"/>
      <c r="J3273" s="21"/>
      <c r="K3273" s="21"/>
    </row>
    <row r="3274" spans="1:11" s="130" customFormat="1" ht="12.75" hidden="1" customHeight="1" x14ac:dyDescent="0.2">
      <c r="A3274" s="63">
        <v>20</v>
      </c>
      <c r="B3274" s="38">
        <v>70101</v>
      </c>
      <c r="C3274" s="70"/>
      <c r="D3274" s="39" t="s">
        <v>16</v>
      </c>
      <c r="E3274" s="113">
        <v>0</v>
      </c>
      <c r="G3274" s="75"/>
      <c r="H3274" s="21"/>
      <c r="I3274" s="21"/>
      <c r="J3274" s="21"/>
      <c r="K3274" s="21"/>
    </row>
    <row r="3275" spans="1:11" s="130" customFormat="1" ht="12.75" hidden="1" customHeight="1" x14ac:dyDescent="0.2">
      <c r="A3275" s="63">
        <v>20</v>
      </c>
      <c r="B3275" s="38">
        <v>70102</v>
      </c>
      <c r="C3275" s="70"/>
      <c r="D3275" s="39" t="s">
        <v>17</v>
      </c>
      <c r="E3275" s="113">
        <v>0</v>
      </c>
      <c r="G3275" s="75"/>
      <c r="H3275" s="21"/>
      <c r="I3275" s="21"/>
      <c r="J3275" s="21"/>
      <c r="K3275" s="21"/>
    </row>
    <row r="3276" spans="1:11" s="130" customFormat="1" ht="12.75" hidden="1" customHeight="1" x14ac:dyDescent="0.2">
      <c r="A3276" s="63">
        <v>20</v>
      </c>
      <c r="B3276" s="38">
        <v>70103</v>
      </c>
      <c r="C3276" s="70"/>
      <c r="D3276" s="39" t="s">
        <v>18</v>
      </c>
      <c r="E3276" s="113">
        <v>0</v>
      </c>
      <c r="G3276" s="75"/>
      <c r="H3276" s="21"/>
      <c r="I3276" s="21"/>
      <c r="J3276" s="21"/>
      <c r="K3276" s="21"/>
    </row>
    <row r="3277" spans="1:11" s="130" customFormat="1" ht="12.75" hidden="1" customHeight="1" x14ac:dyDescent="0.2">
      <c r="A3277" s="63">
        <v>20</v>
      </c>
      <c r="B3277" s="38">
        <v>70104</v>
      </c>
      <c r="C3277" s="70"/>
      <c r="D3277" s="39" t="s">
        <v>19</v>
      </c>
      <c r="E3277" s="113">
        <v>0</v>
      </c>
      <c r="G3277" s="75"/>
      <c r="H3277" s="21"/>
      <c r="I3277" s="21"/>
      <c r="J3277" s="21"/>
      <c r="K3277" s="21"/>
    </row>
    <row r="3278" spans="1:11" s="130" customFormat="1" ht="12.75" hidden="1" customHeight="1" x14ac:dyDescent="0.2">
      <c r="A3278" s="63">
        <v>20</v>
      </c>
      <c r="B3278" s="38">
        <v>70105</v>
      </c>
      <c r="C3278" s="70"/>
      <c r="D3278" s="39" t="s">
        <v>20</v>
      </c>
      <c r="E3278" s="113">
        <v>0</v>
      </c>
      <c r="G3278" s="75"/>
      <c r="H3278" s="21"/>
      <c r="I3278" s="21"/>
      <c r="J3278" s="21"/>
      <c r="K3278" s="21"/>
    </row>
    <row r="3279" spans="1:11" s="130" customFormat="1" ht="12.75" hidden="1" customHeight="1" x14ac:dyDescent="0.2">
      <c r="A3279" s="63">
        <v>20</v>
      </c>
      <c r="B3279" s="38">
        <v>70106</v>
      </c>
      <c r="C3279" s="70"/>
      <c r="D3279" s="39" t="s">
        <v>21</v>
      </c>
      <c r="E3279" s="113">
        <v>0</v>
      </c>
      <c r="G3279" s="75"/>
      <c r="H3279" s="21"/>
      <c r="I3279" s="21"/>
      <c r="J3279" s="21"/>
      <c r="K3279" s="21"/>
    </row>
    <row r="3280" spans="1:11" s="130" customFormat="1" ht="12.75" hidden="1" customHeight="1" x14ac:dyDescent="0.2">
      <c r="A3280" s="63">
        <v>20</v>
      </c>
      <c r="B3280" s="38">
        <v>70107</v>
      </c>
      <c r="C3280" s="70"/>
      <c r="D3280" s="39" t="s">
        <v>377</v>
      </c>
      <c r="E3280" s="113">
        <v>0</v>
      </c>
      <c r="G3280" s="75"/>
      <c r="H3280" s="21"/>
      <c r="I3280" s="21"/>
      <c r="J3280" s="21"/>
      <c r="K3280" s="21"/>
    </row>
    <row r="3281" spans="1:11" s="130" customFormat="1" ht="12.75" hidden="1" customHeight="1" x14ac:dyDescent="0.2">
      <c r="A3281" s="63">
        <v>21</v>
      </c>
      <c r="B3281" s="38">
        <v>70101</v>
      </c>
      <c r="C3281" s="70"/>
      <c r="D3281" s="39" t="s">
        <v>16</v>
      </c>
      <c r="E3281" s="113">
        <v>0</v>
      </c>
      <c r="G3281" s="75"/>
      <c r="H3281" s="21"/>
      <c r="I3281" s="21"/>
      <c r="J3281" s="21"/>
      <c r="K3281" s="21"/>
    </row>
    <row r="3282" spans="1:11" s="130" customFormat="1" ht="12.75" hidden="1" customHeight="1" x14ac:dyDescent="0.2">
      <c r="A3282" s="63">
        <v>21</v>
      </c>
      <c r="B3282" s="38">
        <v>70102</v>
      </c>
      <c r="C3282" s="70"/>
      <c r="D3282" s="39" t="s">
        <v>17</v>
      </c>
      <c r="E3282" s="113">
        <v>0</v>
      </c>
      <c r="G3282" s="75"/>
      <c r="H3282" s="21"/>
      <c r="I3282" s="21"/>
      <c r="J3282" s="21"/>
      <c r="K3282" s="21"/>
    </row>
    <row r="3283" spans="1:11" s="130" customFormat="1" ht="12.75" hidden="1" customHeight="1" x14ac:dyDescent="0.2">
      <c r="A3283" s="63">
        <v>21</v>
      </c>
      <c r="B3283" s="38">
        <v>70103</v>
      </c>
      <c r="C3283" s="70"/>
      <c r="D3283" s="39" t="s">
        <v>18</v>
      </c>
      <c r="E3283" s="113">
        <v>0</v>
      </c>
      <c r="G3283" s="75"/>
      <c r="H3283" s="21"/>
      <c r="I3283" s="21"/>
      <c r="J3283" s="21"/>
      <c r="K3283" s="21"/>
    </row>
    <row r="3284" spans="1:11" ht="12.75" hidden="1" customHeight="1" x14ac:dyDescent="0.2">
      <c r="A3284" s="63">
        <v>21</v>
      </c>
      <c r="B3284" s="38">
        <v>70104</v>
      </c>
      <c r="C3284" s="70"/>
      <c r="D3284" s="39" t="s">
        <v>19</v>
      </c>
      <c r="E3284" s="113">
        <v>0</v>
      </c>
    </row>
    <row r="3285" spans="1:11" ht="12.75" hidden="1" customHeight="1" x14ac:dyDescent="0.2">
      <c r="A3285" s="63">
        <v>21</v>
      </c>
      <c r="B3285" s="38">
        <v>70105</v>
      </c>
      <c r="C3285" s="70"/>
      <c r="D3285" s="39" t="s">
        <v>20</v>
      </c>
      <c r="E3285" s="113">
        <v>0</v>
      </c>
    </row>
    <row r="3286" spans="1:11" ht="12.75" hidden="1" customHeight="1" x14ac:dyDescent="0.2">
      <c r="A3286" s="63">
        <v>21</v>
      </c>
      <c r="B3286" s="38">
        <v>70106</v>
      </c>
      <c r="C3286" s="70"/>
      <c r="D3286" s="39" t="s">
        <v>21</v>
      </c>
      <c r="E3286" s="113">
        <v>0</v>
      </c>
    </row>
    <row r="3287" spans="1:11" ht="12.75" hidden="1" customHeight="1" x14ac:dyDescent="0.2">
      <c r="A3287" s="63">
        <v>21</v>
      </c>
      <c r="B3287" s="38">
        <v>70107</v>
      </c>
      <c r="C3287" s="70"/>
      <c r="D3287" s="39" t="s">
        <v>377</v>
      </c>
      <c r="E3287" s="113">
        <v>0</v>
      </c>
    </row>
    <row r="3288" spans="1:11" s="79" customFormat="1" ht="12.75" hidden="1" customHeight="1" x14ac:dyDescent="0.2">
      <c r="A3288" s="63">
        <v>22</v>
      </c>
      <c r="B3288" s="38">
        <v>70101</v>
      </c>
      <c r="C3288" s="70"/>
      <c r="D3288" s="39" t="s">
        <v>16</v>
      </c>
      <c r="E3288" s="113">
        <v>0</v>
      </c>
      <c r="F3288" s="133"/>
      <c r="G3288" s="97"/>
    </row>
    <row r="3289" spans="1:11" s="79" customFormat="1" ht="12.75" hidden="1" customHeight="1" x14ac:dyDescent="0.2">
      <c r="A3289" s="63">
        <v>22</v>
      </c>
      <c r="B3289" s="38">
        <v>70102</v>
      </c>
      <c r="C3289" s="70"/>
      <c r="D3289" s="39" t="s">
        <v>17</v>
      </c>
      <c r="E3289" s="113">
        <v>0</v>
      </c>
      <c r="F3289" s="133"/>
      <c r="G3289" s="97"/>
    </row>
    <row r="3290" spans="1:11" s="79" customFormat="1" ht="12.75" hidden="1" customHeight="1" x14ac:dyDescent="0.2">
      <c r="A3290" s="63">
        <v>22</v>
      </c>
      <c r="B3290" s="38">
        <v>70103</v>
      </c>
      <c r="C3290" s="70"/>
      <c r="D3290" s="39" t="s">
        <v>18</v>
      </c>
      <c r="E3290" s="113">
        <v>0</v>
      </c>
      <c r="F3290" s="133"/>
      <c r="G3290" s="97"/>
    </row>
    <row r="3291" spans="1:11" s="79" customFormat="1" ht="12.75" hidden="1" customHeight="1" x14ac:dyDescent="0.2">
      <c r="A3291" s="63">
        <v>22</v>
      </c>
      <c r="B3291" s="38">
        <v>70104</v>
      </c>
      <c r="C3291" s="70"/>
      <c r="D3291" s="39" t="s">
        <v>19</v>
      </c>
      <c r="E3291" s="113">
        <v>0</v>
      </c>
      <c r="F3291" s="133"/>
      <c r="G3291" s="97"/>
    </row>
    <row r="3292" spans="1:11" s="79" customFormat="1" ht="12.75" hidden="1" customHeight="1" x14ac:dyDescent="0.2">
      <c r="A3292" s="63">
        <v>22</v>
      </c>
      <c r="B3292" s="38">
        <v>70105</v>
      </c>
      <c r="C3292" s="70"/>
      <c r="D3292" s="39" t="s">
        <v>20</v>
      </c>
      <c r="E3292" s="113">
        <v>0</v>
      </c>
      <c r="F3292" s="133"/>
      <c r="G3292" s="97"/>
    </row>
    <row r="3293" spans="1:11" s="79" customFormat="1" ht="12.75" hidden="1" customHeight="1" x14ac:dyDescent="0.2">
      <c r="A3293" s="63">
        <v>22</v>
      </c>
      <c r="B3293" s="38">
        <v>70106</v>
      </c>
      <c r="C3293" s="70"/>
      <c r="D3293" s="39" t="s">
        <v>21</v>
      </c>
      <c r="E3293" s="113">
        <v>0</v>
      </c>
      <c r="F3293" s="133"/>
      <c r="G3293" s="97"/>
    </row>
    <row r="3294" spans="1:11" s="79" customFormat="1" ht="12.75" hidden="1" customHeight="1" x14ac:dyDescent="0.2">
      <c r="A3294" s="63">
        <v>22</v>
      </c>
      <c r="B3294" s="38">
        <v>70107</v>
      </c>
      <c r="C3294" s="70"/>
      <c r="D3294" s="39" t="s">
        <v>377</v>
      </c>
      <c r="E3294" s="113">
        <v>0</v>
      </c>
      <c r="F3294" s="133"/>
      <c r="G3294" s="97"/>
    </row>
    <row r="3295" spans="1:11" s="79" customFormat="1" ht="12.75" hidden="1" customHeight="1" x14ac:dyDescent="0.2">
      <c r="A3295" s="63">
        <v>23</v>
      </c>
      <c r="B3295" s="38">
        <v>70101</v>
      </c>
      <c r="C3295" s="70"/>
      <c r="D3295" s="39" t="s">
        <v>16</v>
      </c>
      <c r="E3295" s="113">
        <v>0</v>
      </c>
      <c r="F3295" s="133"/>
      <c r="G3295" s="97"/>
    </row>
    <row r="3296" spans="1:11" s="79" customFormat="1" ht="12.75" hidden="1" customHeight="1" x14ac:dyDescent="0.2">
      <c r="A3296" s="63">
        <v>23</v>
      </c>
      <c r="B3296" s="38">
        <v>70102</v>
      </c>
      <c r="C3296" s="70"/>
      <c r="D3296" s="39" t="s">
        <v>17</v>
      </c>
      <c r="E3296" s="113">
        <v>0</v>
      </c>
      <c r="F3296" s="133"/>
      <c r="G3296" s="97"/>
    </row>
    <row r="3297" spans="1:7" s="79" customFormat="1" ht="12.75" hidden="1" customHeight="1" x14ac:dyDescent="0.2">
      <c r="A3297" s="63">
        <v>23</v>
      </c>
      <c r="B3297" s="38">
        <v>70103</v>
      </c>
      <c r="C3297" s="70"/>
      <c r="D3297" s="39" t="s">
        <v>18</v>
      </c>
      <c r="E3297" s="113">
        <v>0</v>
      </c>
      <c r="F3297" s="133"/>
      <c r="G3297" s="97"/>
    </row>
    <row r="3298" spans="1:7" s="79" customFormat="1" ht="12.75" hidden="1" customHeight="1" x14ac:dyDescent="0.2">
      <c r="A3298" s="63">
        <v>23</v>
      </c>
      <c r="B3298" s="38">
        <v>70104</v>
      </c>
      <c r="C3298" s="70"/>
      <c r="D3298" s="39" t="s">
        <v>19</v>
      </c>
      <c r="E3298" s="113">
        <v>0</v>
      </c>
      <c r="F3298" s="133"/>
      <c r="G3298" s="97"/>
    </row>
    <row r="3299" spans="1:7" s="79" customFormat="1" ht="12.75" hidden="1" customHeight="1" x14ac:dyDescent="0.2">
      <c r="A3299" s="63">
        <v>23</v>
      </c>
      <c r="B3299" s="38">
        <v>70105</v>
      </c>
      <c r="C3299" s="70"/>
      <c r="D3299" s="39" t="s">
        <v>20</v>
      </c>
      <c r="E3299" s="113">
        <v>0</v>
      </c>
      <c r="F3299" s="133"/>
      <c r="G3299" s="97"/>
    </row>
    <row r="3300" spans="1:7" s="79" customFormat="1" ht="12.75" hidden="1" customHeight="1" x14ac:dyDescent="0.2">
      <c r="A3300" s="63">
        <v>23</v>
      </c>
      <c r="B3300" s="38">
        <v>70106</v>
      </c>
      <c r="C3300" s="70"/>
      <c r="D3300" s="39" t="s">
        <v>21</v>
      </c>
      <c r="E3300" s="113">
        <v>0</v>
      </c>
      <c r="F3300" s="133"/>
      <c r="G3300" s="97"/>
    </row>
    <row r="3301" spans="1:7" s="79" customFormat="1" ht="12.75" hidden="1" customHeight="1" x14ac:dyDescent="0.2">
      <c r="A3301" s="63">
        <v>23</v>
      </c>
      <c r="B3301" s="38">
        <v>70107</v>
      </c>
      <c r="C3301" s="70"/>
      <c r="D3301" s="39" t="s">
        <v>377</v>
      </c>
      <c r="E3301" s="113">
        <v>0</v>
      </c>
      <c r="F3301" s="133"/>
      <c r="G3301" s="97"/>
    </row>
    <row r="3302" spans="1:7" s="79" customFormat="1" ht="12.75" hidden="1" customHeight="1" x14ac:dyDescent="0.2">
      <c r="A3302" s="63">
        <v>24</v>
      </c>
      <c r="B3302" s="38">
        <v>70101</v>
      </c>
      <c r="C3302" s="70"/>
      <c r="D3302" s="39" t="s">
        <v>16</v>
      </c>
      <c r="E3302" s="113">
        <v>0</v>
      </c>
      <c r="F3302" s="133"/>
      <c r="G3302" s="97"/>
    </row>
    <row r="3303" spans="1:7" s="79" customFormat="1" ht="12.75" hidden="1" customHeight="1" x14ac:dyDescent="0.2">
      <c r="A3303" s="63">
        <v>24</v>
      </c>
      <c r="B3303" s="38">
        <v>70102</v>
      </c>
      <c r="C3303" s="70"/>
      <c r="D3303" s="39" t="s">
        <v>17</v>
      </c>
      <c r="E3303" s="113">
        <v>0</v>
      </c>
      <c r="F3303" s="133"/>
      <c r="G3303" s="97"/>
    </row>
    <row r="3304" spans="1:7" s="79" customFormat="1" ht="12.75" hidden="1" customHeight="1" x14ac:dyDescent="0.2">
      <c r="A3304" s="63">
        <v>24</v>
      </c>
      <c r="B3304" s="38">
        <v>70103</v>
      </c>
      <c r="C3304" s="70"/>
      <c r="D3304" s="39" t="s">
        <v>18</v>
      </c>
      <c r="E3304" s="113">
        <v>0</v>
      </c>
      <c r="F3304" s="133"/>
      <c r="G3304" s="97"/>
    </row>
    <row r="3305" spans="1:7" s="79" customFormat="1" ht="12.75" hidden="1" customHeight="1" x14ac:dyDescent="0.2">
      <c r="A3305" s="63">
        <v>24</v>
      </c>
      <c r="B3305" s="38">
        <v>70104</v>
      </c>
      <c r="C3305" s="70"/>
      <c r="D3305" s="39" t="s">
        <v>19</v>
      </c>
      <c r="E3305" s="113">
        <v>0</v>
      </c>
      <c r="F3305" s="133"/>
      <c r="G3305" s="97"/>
    </row>
    <row r="3306" spans="1:7" s="79" customFormat="1" ht="12.75" hidden="1" customHeight="1" x14ac:dyDescent="0.2">
      <c r="A3306" s="63">
        <v>24</v>
      </c>
      <c r="B3306" s="38">
        <v>70105</v>
      </c>
      <c r="C3306" s="70"/>
      <c r="D3306" s="39" t="s">
        <v>20</v>
      </c>
      <c r="E3306" s="113">
        <v>0</v>
      </c>
      <c r="F3306" s="133"/>
      <c r="G3306" s="97"/>
    </row>
    <row r="3307" spans="1:7" s="79" customFormat="1" ht="12.75" hidden="1" customHeight="1" x14ac:dyDescent="0.2">
      <c r="A3307" s="63">
        <v>24</v>
      </c>
      <c r="B3307" s="38">
        <v>70106</v>
      </c>
      <c r="C3307" s="70"/>
      <c r="D3307" s="39" t="s">
        <v>21</v>
      </c>
      <c r="E3307" s="113">
        <v>0</v>
      </c>
      <c r="F3307" s="133"/>
      <c r="G3307" s="97"/>
    </row>
    <row r="3308" spans="1:7" s="79" customFormat="1" ht="12.75" hidden="1" customHeight="1" x14ac:dyDescent="0.2">
      <c r="A3308" s="63">
        <v>24</v>
      </c>
      <c r="B3308" s="38">
        <v>70107</v>
      </c>
      <c r="C3308" s="70"/>
      <c r="D3308" s="39" t="s">
        <v>377</v>
      </c>
      <c r="E3308" s="113">
        <v>0</v>
      </c>
      <c r="F3308" s="133"/>
      <c r="G3308" s="97"/>
    </row>
    <row r="3309" spans="1:7" s="79" customFormat="1" ht="12.75" hidden="1" customHeight="1" x14ac:dyDescent="0.2">
      <c r="A3309" s="63">
        <v>43</v>
      </c>
      <c r="B3309" s="38">
        <v>70101</v>
      </c>
      <c r="C3309" s="70"/>
      <c r="D3309" s="39" t="s">
        <v>16</v>
      </c>
      <c r="E3309" s="113">
        <v>0</v>
      </c>
      <c r="F3309" s="133"/>
      <c r="G3309" s="97"/>
    </row>
    <row r="3310" spans="1:7" s="79" customFormat="1" ht="12.75" hidden="1" customHeight="1" x14ac:dyDescent="0.2">
      <c r="A3310" s="63">
        <v>43</v>
      </c>
      <c r="B3310" s="38">
        <v>70102</v>
      </c>
      <c r="C3310" s="70"/>
      <c r="D3310" s="39" t="s">
        <v>17</v>
      </c>
      <c r="E3310" s="113">
        <v>0</v>
      </c>
      <c r="F3310" s="133"/>
      <c r="G3310" s="97"/>
    </row>
    <row r="3311" spans="1:7" s="79" customFormat="1" ht="12.75" hidden="1" customHeight="1" x14ac:dyDescent="0.2">
      <c r="A3311" s="63">
        <v>43</v>
      </c>
      <c r="B3311" s="38">
        <v>70103</v>
      </c>
      <c r="C3311" s="70"/>
      <c r="D3311" s="39" t="s">
        <v>18</v>
      </c>
      <c r="E3311" s="113">
        <v>0</v>
      </c>
      <c r="F3311" s="133"/>
      <c r="G3311" s="97"/>
    </row>
    <row r="3312" spans="1:7" s="79" customFormat="1" ht="12.75" hidden="1" customHeight="1" x14ac:dyDescent="0.2">
      <c r="A3312" s="63">
        <v>43</v>
      </c>
      <c r="B3312" s="38">
        <v>70104</v>
      </c>
      <c r="C3312" s="70"/>
      <c r="D3312" s="39" t="s">
        <v>19</v>
      </c>
      <c r="E3312" s="113">
        <v>0</v>
      </c>
      <c r="F3312" s="133"/>
      <c r="G3312" s="97"/>
    </row>
    <row r="3313" spans="1:7" s="79" customFormat="1" ht="12.75" hidden="1" customHeight="1" x14ac:dyDescent="0.2">
      <c r="A3313" s="63">
        <v>43</v>
      </c>
      <c r="B3313" s="38">
        <v>70105</v>
      </c>
      <c r="C3313" s="70"/>
      <c r="D3313" s="39" t="s">
        <v>20</v>
      </c>
      <c r="E3313" s="113">
        <v>0</v>
      </c>
      <c r="F3313" s="133"/>
      <c r="G3313" s="97"/>
    </row>
    <row r="3314" spans="1:7" s="79" customFormat="1" ht="12.75" hidden="1" customHeight="1" x14ac:dyDescent="0.2">
      <c r="A3314" s="63">
        <v>43</v>
      </c>
      <c r="B3314" s="38">
        <v>70106</v>
      </c>
      <c r="C3314" s="70"/>
      <c r="D3314" s="39" t="s">
        <v>21</v>
      </c>
      <c r="E3314" s="113">
        <v>0</v>
      </c>
      <c r="F3314" s="133"/>
      <c r="G3314" s="97"/>
    </row>
    <row r="3315" spans="1:7" s="79" customFormat="1" ht="12.75" hidden="1" customHeight="1" x14ac:dyDescent="0.2">
      <c r="A3315" s="63">
        <v>43</v>
      </c>
      <c r="B3315" s="38">
        <v>70107</v>
      </c>
      <c r="C3315" s="70"/>
      <c r="D3315" s="39" t="s">
        <v>377</v>
      </c>
      <c r="E3315" s="113">
        <v>0</v>
      </c>
      <c r="F3315" s="133"/>
      <c r="G3315" s="97"/>
    </row>
    <row r="3316" spans="1:7" s="79" customFormat="1" ht="12.75" hidden="1" customHeight="1" x14ac:dyDescent="0.2">
      <c r="A3316" s="63">
        <v>44</v>
      </c>
      <c r="B3316" s="38">
        <v>70101</v>
      </c>
      <c r="C3316" s="70"/>
      <c r="D3316" s="39" t="s">
        <v>16</v>
      </c>
      <c r="E3316" s="113">
        <v>0</v>
      </c>
      <c r="F3316" s="133"/>
      <c r="G3316" s="97"/>
    </row>
    <row r="3317" spans="1:7" s="79" customFormat="1" ht="12.75" hidden="1" customHeight="1" x14ac:dyDescent="0.2">
      <c r="A3317" s="63">
        <v>44</v>
      </c>
      <c r="B3317" s="38">
        <v>70102</v>
      </c>
      <c r="C3317" s="70"/>
      <c r="D3317" s="39" t="s">
        <v>17</v>
      </c>
      <c r="E3317" s="113">
        <v>0</v>
      </c>
      <c r="F3317" s="133"/>
      <c r="G3317" s="97"/>
    </row>
    <row r="3318" spans="1:7" s="79" customFormat="1" ht="12.75" hidden="1" customHeight="1" x14ac:dyDescent="0.2">
      <c r="A3318" s="63">
        <v>44</v>
      </c>
      <c r="B3318" s="38">
        <v>70103</v>
      </c>
      <c r="C3318" s="70"/>
      <c r="D3318" s="39" t="s">
        <v>18</v>
      </c>
      <c r="E3318" s="113">
        <v>0</v>
      </c>
      <c r="F3318" s="133"/>
      <c r="G3318" s="97"/>
    </row>
    <row r="3319" spans="1:7" s="79" customFormat="1" ht="12.75" hidden="1" customHeight="1" x14ac:dyDescent="0.2">
      <c r="A3319" s="63">
        <v>44</v>
      </c>
      <c r="B3319" s="38">
        <v>70104</v>
      </c>
      <c r="C3319" s="70"/>
      <c r="D3319" s="39" t="s">
        <v>19</v>
      </c>
      <c r="E3319" s="113">
        <v>0</v>
      </c>
      <c r="F3319" s="133"/>
      <c r="G3319" s="97"/>
    </row>
    <row r="3320" spans="1:7" s="79" customFormat="1" ht="12.75" hidden="1" customHeight="1" x14ac:dyDescent="0.2">
      <c r="A3320" s="63">
        <v>44</v>
      </c>
      <c r="B3320" s="38">
        <v>70105</v>
      </c>
      <c r="C3320" s="70"/>
      <c r="D3320" s="39" t="s">
        <v>20</v>
      </c>
      <c r="E3320" s="113">
        <v>0</v>
      </c>
      <c r="F3320" s="133"/>
      <c r="G3320" s="97"/>
    </row>
    <row r="3321" spans="1:7" s="79" customFormat="1" ht="12.75" hidden="1" customHeight="1" x14ac:dyDescent="0.2">
      <c r="A3321" s="63">
        <v>44</v>
      </c>
      <c r="B3321" s="38">
        <v>70106</v>
      </c>
      <c r="C3321" s="70"/>
      <c r="D3321" s="39" t="s">
        <v>21</v>
      </c>
      <c r="E3321" s="113">
        <v>0</v>
      </c>
      <c r="F3321" s="133"/>
      <c r="G3321" s="97"/>
    </row>
    <row r="3322" spans="1:7" s="79" customFormat="1" ht="12.75" hidden="1" customHeight="1" x14ac:dyDescent="0.2">
      <c r="A3322" s="63">
        <v>44</v>
      </c>
      <c r="B3322" s="38">
        <v>70107</v>
      </c>
      <c r="C3322" s="70"/>
      <c r="D3322" s="39" t="s">
        <v>377</v>
      </c>
      <c r="E3322" s="113">
        <v>0</v>
      </c>
      <c r="F3322" s="133"/>
      <c r="G3322" s="97"/>
    </row>
    <row r="3323" spans="1:7" s="79" customFormat="1" ht="12.75" hidden="1" customHeight="1" x14ac:dyDescent="0.2">
      <c r="A3323" s="63">
        <v>45</v>
      </c>
      <c r="B3323" s="38">
        <v>70101</v>
      </c>
      <c r="C3323" s="70"/>
      <c r="D3323" s="39" t="s">
        <v>16</v>
      </c>
      <c r="E3323" s="113">
        <v>0</v>
      </c>
      <c r="F3323" s="133"/>
      <c r="G3323" s="97"/>
    </row>
    <row r="3324" spans="1:7" s="79" customFormat="1" ht="12.75" hidden="1" customHeight="1" x14ac:dyDescent="0.2">
      <c r="A3324" s="63">
        <v>45</v>
      </c>
      <c r="B3324" s="38">
        <v>70102</v>
      </c>
      <c r="C3324" s="70"/>
      <c r="D3324" s="39" t="s">
        <v>17</v>
      </c>
      <c r="E3324" s="113">
        <v>0</v>
      </c>
      <c r="F3324" s="133"/>
      <c r="G3324" s="97"/>
    </row>
    <row r="3325" spans="1:7" s="79" customFormat="1" ht="12.75" hidden="1" customHeight="1" x14ac:dyDescent="0.2">
      <c r="A3325" s="63">
        <v>45</v>
      </c>
      <c r="B3325" s="38">
        <v>70103</v>
      </c>
      <c r="C3325" s="70"/>
      <c r="D3325" s="39" t="s">
        <v>18</v>
      </c>
      <c r="E3325" s="113">
        <v>0</v>
      </c>
      <c r="F3325" s="133"/>
      <c r="G3325" s="97"/>
    </row>
    <row r="3326" spans="1:7" s="79" customFormat="1" ht="12.75" hidden="1" customHeight="1" x14ac:dyDescent="0.2">
      <c r="A3326" s="63">
        <v>45</v>
      </c>
      <c r="B3326" s="38">
        <v>70104</v>
      </c>
      <c r="C3326" s="70"/>
      <c r="D3326" s="39" t="s">
        <v>19</v>
      </c>
      <c r="E3326" s="113">
        <v>0</v>
      </c>
      <c r="F3326" s="133"/>
      <c r="G3326" s="97"/>
    </row>
    <row r="3327" spans="1:7" s="79" customFormat="1" ht="12.75" hidden="1" customHeight="1" x14ac:dyDescent="0.2">
      <c r="A3327" s="63">
        <v>45</v>
      </c>
      <c r="B3327" s="38">
        <v>70105</v>
      </c>
      <c r="C3327" s="70"/>
      <c r="D3327" s="39" t="s">
        <v>20</v>
      </c>
      <c r="E3327" s="113">
        <v>0</v>
      </c>
      <c r="F3327" s="133"/>
      <c r="G3327" s="97"/>
    </row>
    <row r="3328" spans="1:7" s="79" customFormat="1" ht="12.75" hidden="1" customHeight="1" x14ac:dyDescent="0.2">
      <c r="A3328" s="63">
        <v>45</v>
      </c>
      <c r="B3328" s="38">
        <v>70106</v>
      </c>
      <c r="C3328" s="70"/>
      <c r="D3328" s="39" t="s">
        <v>21</v>
      </c>
      <c r="E3328" s="113">
        <v>0</v>
      </c>
      <c r="F3328" s="133"/>
      <c r="G3328" s="97"/>
    </row>
    <row r="3329" spans="1:7" s="79" customFormat="1" ht="12.75" hidden="1" customHeight="1" x14ac:dyDescent="0.2">
      <c r="A3329" s="63">
        <v>45</v>
      </c>
      <c r="B3329" s="38">
        <v>70107</v>
      </c>
      <c r="C3329" s="70"/>
      <c r="D3329" s="39" t="s">
        <v>377</v>
      </c>
      <c r="E3329" s="113">
        <v>0</v>
      </c>
      <c r="F3329" s="133"/>
      <c r="G3329" s="97"/>
    </row>
    <row r="3330" spans="1:7" s="79" customFormat="1" ht="12.75" hidden="1" customHeight="1" x14ac:dyDescent="0.2">
      <c r="A3330" s="63">
        <v>46</v>
      </c>
      <c r="B3330" s="38">
        <v>70101</v>
      </c>
      <c r="C3330" s="70"/>
      <c r="D3330" s="39" t="s">
        <v>16</v>
      </c>
      <c r="E3330" s="113">
        <v>0</v>
      </c>
      <c r="F3330" s="133"/>
      <c r="G3330" s="97"/>
    </row>
    <row r="3331" spans="1:7" s="79" customFormat="1" ht="12.75" hidden="1" customHeight="1" x14ac:dyDescent="0.2">
      <c r="A3331" s="63">
        <v>46</v>
      </c>
      <c r="B3331" s="38">
        <v>70102</v>
      </c>
      <c r="C3331" s="70"/>
      <c r="D3331" s="39" t="s">
        <v>17</v>
      </c>
      <c r="E3331" s="113">
        <v>0</v>
      </c>
      <c r="F3331" s="133"/>
      <c r="G3331" s="97"/>
    </row>
    <row r="3332" spans="1:7" s="79" customFormat="1" ht="12.75" hidden="1" customHeight="1" x14ac:dyDescent="0.2">
      <c r="A3332" s="63">
        <v>46</v>
      </c>
      <c r="B3332" s="38">
        <v>70103</v>
      </c>
      <c r="C3332" s="70"/>
      <c r="D3332" s="39" t="s">
        <v>18</v>
      </c>
      <c r="E3332" s="113">
        <v>0</v>
      </c>
      <c r="F3332" s="133"/>
      <c r="G3332" s="97"/>
    </row>
    <row r="3333" spans="1:7" s="79" customFormat="1" ht="12.75" hidden="1" customHeight="1" x14ac:dyDescent="0.2">
      <c r="A3333" s="63">
        <v>46</v>
      </c>
      <c r="B3333" s="38">
        <v>70104</v>
      </c>
      <c r="C3333" s="70"/>
      <c r="D3333" s="39" t="s">
        <v>19</v>
      </c>
      <c r="E3333" s="113">
        <v>0</v>
      </c>
      <c r="F3333" s="133"/>
      <c r="G3333" s="97"/>
    </row>
    <row r="3334" spans="1:7" s="79" customFormat="1" ht="12.75" hidden="1" customHeight="1" x14ac:dyDescent="0.2">
      <c r="A3334" s="63">
        <v>46</v>
      </c>
      <c r="B3334" s="38">
        <v>70105</v>
      </c>
      <c r="C3334" s="70"/>
      <c r="D3334" s="39" t="s">
        <v>20</v>
      </c>
      <c r="E3334" s="113">
        <v>0</v>
      </c>
      <c r="F3334" s="133"/>
      <c r="G3334" s="97"/>
    </row>
    <row r="3335" spans="1:7" s="79" customFormat="1" ht="12.75" hidden="1" customHeight="1" x14ac:dyDescent="0.2">
      <c r="A3335" s="63">
        <v>46</v>
      </c>
      <c r="B3335" s="38">
        <v>70106</v>
      </c>
      <c r="C3335" s="70"/>
      <c r="D3335" s="39" t="s">
        <v>21</v>
      </c>
      <c r="E3335" s="113">
        <v>0</v>
      </c>
      <c r="F3335" s="133"/>
      <c r="G3335" s="97"/>
    </row>
    <row r="3336" spans="1:7" s="79" customFormat="1" ht="12.75" hidden="1" customHeight="1" x14ac:dyDescent="0.2">
      <c r="A3336" s="63">
        <v>46</v>
      </c>
      <c r="B3336" s="38">
        <v>70107</v>
      </c>
      <c r="C3336" s="70"/>
      <c r="D3336" s="39" t="s">
        <v>377</v>
      </c>
      <c r="E3336" s="113">
        <v>0</v>
      </c>
      <c r="F3336" s="133"/>
      <c r="G3336" s="97"/>
    </row>
    <row r="3337" spans="1:7" s="79" customFormat="1" ht="12.75" hidden="1" customHeight="1" x14ac:dyDescent="0.2">
      <c r="A3337" s="63">
        <v>31</v>
      </c>
      <c r="B3337" s="38">
        <v>70101</v>
      </c>
      <c r="C3337" s="70"/>
      <c r="D3337" s="39" t="s">
        <v>16</v>
      </c>
      <c r="E3337" s="113">
        <v>0</v>
      </c>
      <c r="F3337" s="133"/>
      <c r="G3337" s="97"/>
    </row>
    <row r="3338" spans="1:7" s="79" customFormat="1" ht="12.75" hidden="1" customHeight="1" x14ac:dyDescent="0.2">
      <c r="A3338" s="63">
        <v>31</v>
      </c>
      <c r="B3338" s="38">
        <v>70102</v>
      </c>
      <c r="C3338" s="70"/>
      <c r="D3338" s="39" t="s">
        <v>17</v>
      </c>
      <c r="E3338" s="113">
        <v>0</v>
      </c>
      <c r="F3338" s="133"/>
      <c r="G3338" s="97"/>
    </row>
    <row r="3339" spans="1:7" s="79" customFormat="1" ht="12.75" hidden="1" customHeight="1" x14ac:dyDescent="0.2">
      <c r="A3339" s="63">
        <v>31</v>
      </c>
      <c r="B3339" s="38">
        <v>70103</v>
      </c>
      <c r="C3339" s="70"/>
      <c r="D3339" s="39" t="s">
        <v>18</v>
      </c>
      <c r="E3339" s="113">
        <v>0</v>
      </c>
      <c r="F3339" s="133"/>
      <c r="G3339" s="97"/>
    </row>
    <row r="3340" spans="1:7" s="79" customFormat="1" ht="12.75" hidden="1" customHeight="1" x14ac:dyDescent="0.2">
      <c r="A3340" s="63">
        <v>31</v>
      </c>
      <c r="B3340" s="38">
        <v>70104</v>
      </c>
      <c r="C3340" s="70"/>
      <c r="D3340" s="39" t="s">
        <v>19</v>
      </c>
      <c r="E3340" s="113">
        <v>0</v>
      </c>
      <c r="F3340" s="133"/>
      <c r="G3340" s="97"/>
    </row>
    <row r="3341" spans="1:7" s="79" customFormat="1" ht="12.75" hidden="1" customHeight="1" x14ac:dyDescent="0.2">
      <c r="A3341" s="63">
        <v>31</v>
      </c>
      <c r="B3341" s="38">
        <v>70105</v>
      </c>
      <c r="C3341" s="70"/>
      <c r="D3341" s="39" t="s">
        <v>20</v>
      </c>
      <c r="E3341" s="113">
        <v>0</v>
      </c>
      <c r="F3341" s="133"/>
      <c r="G3341" s="97"/>
    </row>
    <row r="3342" spans="1:7" s="79" customFormat="1" ht="12.75" hidden="1" customHeight="1" x14ac:dyDescent="0.2">
      <c r="A3342" s="63">
        <v>31</v>
      </c>
      <c r="B3342" s="38">
        <v>70106</v>
      </c>
      <c r="C3342" s="70"/>
      <c r="D3342" s="39" t="s">
        <v>21</v>
      </c>
      <c r="E3342" s="113">
        <v>0</v>
      </c>
      <c r="F3342" s="133"/>
      <c r="G3342" s="97"/>
    </row>
    <row r="3343" spans="1:7" s="79" customFormat="1" ht="12.75" hidden="1" customHeight="1" x14ac:dyDescent="0.2">
      <c r="A3343" s="63">
        <v>31</v>
      </c>
      <c r="B3343" s="38">
        <v>70107</v>
      </c>
      <c r="C3343" s="70"/>
      <c r="D3343" s="39" t="s">
        <v>377</v>
      </c>
      <c r="E3343" s="113">
        <v>0</v>
      </c>
      <c r="F3343" s="133"/>
      <c r="G3343" s="97"/>
    </row>
    <row r="3344" spans="1:7" s="79" customFormat="1" ht="12.75" hidden="1" customHeight="1" x14ac:dyDescent="0.2">
      <c r="A3344" s="63">
        <v>36</v>
      </c>
      <c r="B3344" s="38">
        <v>70101</v>
      </c>
      <c r="C3344" s="70"/>
      <c r="D3344" s="39" t="s">
        <v>16</v>
      </c>
      <c r="E3344" s="113">
        <v>0</v>
      </c>
      <c r="F3344" s="133"/>
      <c r="G3344" s="97"/>
    </row>
    <row r="3345" spans="1:7" s="79" customFormat="1" ht="12.75" hidden="1" customHeight="1" x14ac:dyDescent="0.2">
      <c r="A3345" s="63">
        <v>36</v>
      </c>
      <c r="B3345" s="38">
        <v>70102</v>
      </c>
      <c r="C3345" s="70"/>
      <c r="D3345" s="39" t="s">
        <v>17</v>
      </c>
      <c r="E3345" s="113">
        <v>0</v>
      </c>
      <c r="F3345" s="133"/>
      <c r="G3345" s="97"/>
    </row>
    <row r="3346" spans="1:7" s="79" customFormat="1" ht="12.75" hidden="1" customHeight="1" x14ac:dyDescent="0.2">
      <c r="A3346" s="63">
        <v>36</v>
      </c>
      <c r="B3346" s="38">
        <v>70103</v>
      </c>
      <c r="C3346" s="70"/>
      <c r="D3346" s="39" t="s">
        <v>18</v>
      </c>
      <c r="E3346" s="113">
        <v>0</v>
      </c>
      <c r="F3346" s="133"/>
      <c r="G3346" s="97"/>
    </row>
    <row r="3347" spans="1:7" s="79" customFormat="1" ht="12.75" hidden="1" customHeight="1" x14ac:dyDescent="0.2">
      <c r="A3347" s="63">
        <v>36</v>
      </c>
      <c r="B3347" s="38">
        <v>70104</v>
      </c>
      <c r="C3347" s="70"/>
      <c r="D3347" s="39" t="s">
        <v>19</v>
      </c>
      <c r="E3347" s="113">
        <v>0</v>
      </c>
      <c r="F3347" s="133"/>
      <c r="G3347" s="97"/>
    </row>
    <row r="3348" spans="1:7" s="79" customFormat="1" ht="12.75" hidden="1" customHeight="1" x14ac:dyDescent="0.2">
      <c r="A3348" s="63">
        <v>36</v>
      </c>
      <c r="B3348" s="38">
        <v>70105</v>
      </c>
      <c r="C3348" s="70"/>
      <c r="D3348" s="39" t="s">
        <v>20</v>
      </c>
      <c r="E3348" s="113">
        <v>0</v>
      </c>
      <c r="F3348" s="133"/>
      <c r="G3348" s="97"/>
    </row>
    <row r="3349" spans="1:7" s="79" customFormat="1" ht="12.75" hidden="1" customHeight="1" x14ac:dyDescent="0.2">
      <c r="A3349" s="63">
        <v>36</v>
      </c>
      <c r="B3349" s="38">
        <v>70106</v>
      </c>
      <c r="C3349" s="70"/>
      <c r="D3349" s="39" t="s">
        <v>21</v>
      </c>
      <c r="E3349" s="113">
        <v>0</v>
      </c>
      <c r="F3349" s="133"/>
      <c r="G3349" s="97"/>
    </row>
    <row r="3350" spans="1:7" s="79" customFormat="1" ht="12.75" hidden="1" customHeight="1" x14ac:dyDescent="0.2">
      <c r="A3350" s="63">
        <v>36</v>
      </c>
      <c r="B3350" s="38">
        <v>70107</v>
      </c>
      <c r="C3350" s="70"/>
      <c r="D3350" s="39" t="s">
        <v>377</v>
      </c>
      <c r="E3350" s="113">
        <v>0</v>
      </c>
      <c r="F3350" s="133"/>
      <c r="G3350" s="97"/>
    </row>
    <row r="3351" spans="1:7" s="79" customFormat="1" ht="12.75" hidden="1" customHeight="1" x14ac:dyDescent="0.2">
      <c r="A3351" s="63">
        <v>42</v>
      </c>
      <c r="B3351" s="38">
        <v>70101</v>
      </c>
      <c r="C3351" s="70"/>
      <c r="D3351" s="39" t="s">
        <v>16</v>
      </c>
      <c r="E3351" s="113">
        <v>0</v>
      </c>
      <c r="F3351" s="133"/>
      <c r="G3351" s="97"/>
    </row>
    <row r="3352" spans="1:7" s="79" customFormat="1" ht="12.75" hidden="1" customHeight="1" x14ac:dyDescent="0.2">
      <c r="A3352" s="63">
        <v>42</v>
      </c>
      <c r="B3352" s="38">
        <v>70102</v>
      </c>
      <c r="C3352" s="70"/>
      <c r="D3352" s="39" t="s">
        <v>17</v>
      </c>
      <c r="E3352" s="113">
        <v>0</v>
      </c>
      <c r="F3352" s="133"/>
      <c r="G3352" s="97"/>
    </row>
    <row r="3353" spans="1:7" s="79" customFormat="1" ht="12.75" hidden="1" customHeight="1" x14ac:dyDescent="0.2">
      <c r="A3353" s="63">
        <v>42</v>
      </c>
      <c r="B3353" s="38">
        <v>70103</v>
      </c>
      <c r="C3353" s="70"/>
      <c r="D3353" s="39" t="s">
        <v>18</v>
      </c>
      <c r="E3353" s="113">
        <v>0</v>
      </c>
      <c r="F3353" s="133"/>
      <c r="G3353" s="97"/>
    </row>
    <row r="3354" spans="1:7" s="79" customFormat="1" ht="12.75" hidden="1" customHeight="1" x14ac:dyDescent="0.2">
      <c r="A3354" s="63">
        <v>42</v>
      </c>
      <c r="B3354" s="38">
        <v>70104</v>
      </c>
      <c r="C3354" s="70"/>
      <c r="D3354" s="39" t="s">
        <v>19</v>
      </c>
      <c r="E3354" s="113">
        <v>0</v>
      </c>
      <c r="F3354" s="133"/>
      <c r="G3354" s="97"/>
    </row>
    <row r="3355" spans="1:7" s="79" customFormat="1" ht="12.75" hidden="1" customHeight="1" x14ac:dyDescent="0.2">
      <c r="A3355" s="63">
        <v>42</v>
      </c>
      <c r="B3355" s="38">
        <v>70105</v>
      </c>
      <c r="C3355" s="70"/>
      <c r="D3355" s="39" t="s">
        <v>20</v>
      </c>
      <c r="E3355" s="113">
        <v>0</v>
      </c>
      <c r="F3355" s="133"/>
      <c r="G3355" s="97"/>
    </row>
    <row r="3356" spans="1:7" s="79" customFormat="1" ht="12.75" hidden="1" customHeight="1" x14ac:dyDescent="0.2">
      <c r="A3356" s="63">
        <v>42</v>
      </c>
      <c r="B3356" s="38">
        <v>70106</v>
      </c>
      <c r="C3356" s="70"/>
      <c r="D3356" s="39" t="s">
        <v>21</v>
      </c>
      <c r="E3356" s="113">
        <v>0</v>
      </c>
      <c r="F3356" s="133"/>
      <c r="G3356" s="97"/>
    </row>
    <row r="3357" spans="1:7" s="79" customFormat="1" ht="12.75" hidden="1" customHeight="1" x14ac:dyDescent="0.2">
      <c r="A3357" s="63">
        <v>42</v>
      </c>
      <c r="B3357" s="38">
        <v>70107</v>
      </c>
      <c r="C3357" s="70"/>
      <c r="D3357" s="39" t="s">
        <v>377</v>
      </c>
      <c r="E3357" s="113">
        <v>0</v>
      </c>
      <c r="F3357" s="133"/>
      <c r="G3357" s="97"/>
    </row>
    <row r="3358" spans="1:7" ht="12.75" hidden="1" customHeight="1" x14ac:dyDescent="0.2">
      <c r="A3358" s="63"/>
      <c r="B3358" s="38" t="s">
        <v>106</v>
      </c>
      <c r="C3358" s="70"/>
      <c r="D3358" s="39"/>
      <c r="E3358" s="114"/>
    </row>
    <row r="3359" spans="1:7" ht="12.75" hidden="1" customHeight="1" x14ac:dyDescent="0.2">
      <c r="A3359" s="541" t="s">
        <v>272</v>
      </c>
      <c r="B3359" s="543"/>
      <c r="C3359" s="68"/>
      <c r="D3359" s="61" t="s">
        <v>22</v>
      </c>
      <c r="E3359" s="110">
        <f>SUM(E3360:E3364)</f>
        <v>0</v>
      </c>
    </row>
    <row r="3360" spans="1:7" ht="12.75" hidden="1" customHeight="1" x14ac:dyDescent="0.2">
      <c r="A3360" s="63">
        <v>17</v>
      </c>
      <c r="B3360" s="38">
        <v>70201</v>
      </c>
      <c r="C3360" s="70"/>
      <c r="D3360" s="39" t="s">
        <v>23</v>
      </c>
      <c r="E3360" s="113">
        <v>0</v>
      </c>
    </row>
    <row r="3361" spans="1:5" ht="12.75" hidden="1" customHeight="1" x14ac:dyDescent="0.2">
      <c r="A3361" s="63">
        <v>18</v>
      </c>
      <c r="B3361" s="38">
        <v>70201</v>
      </c>
      <c r="C3361" s="70"/>
      <c r="D3361" s="39" t="s">
        <v>23</v>
      </c>
      <c r="E3361" s="113">
        <v>0</v>
      </c>
    </row>
    <row r="3362" spans="1:5" ht="12.75" hidden="1" customHeight="1" x14ac:dyDescent="0.2">
      <c r="A3362" s="63">
        <v>19</v>
      </c>
      <c r="B3362" s="38">
        <v>70201</v>
      </c>
      <c r="C3362" s="70"/>
      <c r="D3362" s="39" t="s">
        <v>23</v>
      </c>
      <c r="E3362" s="113">
        <v>0</v>
      </c>
    </row>
    <row r="3363" spans="1:5" ht="12.75" hidden="1" customHeight="1" x14ac:dyDescent="0.2">
      <c r="A3363" s="63">
        <v>20</v>
      </c>
      <c r="B3363" s="38">
        <v>70201</v>
      </c>
      <c r="C3363" s="70"/>
      <c r="D3363" s="39" t="s">
        <v>23</v>
      </c>
      <c r="E3363" s="113">
        <v>0</v>
      </c>
    </row>
    <row r="3364" spans="1:5" ht="12.75" hidden="1" customHeight="1" x14ac:dyDescent="0.2">
      <c r="A3364" s="63">
        <v>21</v>
      </c>
      <c r="B3364" s="38">
        <v>70201</v>
      </c>
      <c r="C3364" s="70"/>
      <c r="D3364" s="39" t="s">
        <v>23</v>
      </c>
      <c r="E3364" s="113">
        <v>0</v>
      </c>
    </row>
    <row r="3365" spans="1:5" ht="12.75" hidden="1" customHeight="1" x14ac:dyDescent="0.2">
      <c r="A3365" s="63">
        <v>22</v>
      </c>
      <c r="B3365" s="38">
        <v>70201</v>
      </c>
      <c r="C3365" s="70"/>
      <c r="D3365" s="39" t="s">
        <v>23</v>
      </c>
      <c r="E3365" s="113">
        <v>0</v>
      </c>
    </row>
    <row r="3366" spans="1:5" ht="12.75" hidden="1" customHeight="1" x14ac:dyDescent="0.2">
      <c r="A3366" s="63">
        <v>23</v>
      </c>
      <c r="B3366" s="38">
        <v>70201</v>
      </c>
      <c r="C3366" s="70"/>
      <c r="D3366" s="39" t="s">
        <v>23</v>
      </c>
      <c r="E3366" s="113">
        <v>0</v>
      </c>
    </row>
    <row r="3367" spans="1:5" ht="12.75" hidden="1" customHeight="1" x14ac:dyDescent="0.2">
      <c r="A3367" s="63">
        <v>24</v>
      </c>
      <c r="B3367" s="38">
        <v>70201</v>
      </c>
      <c r="C3367" s="70"/>
      <c r="D3367" s="39" t="s">
        <v>23</v>
      </c>
      <c r="E3367" s="113">
        <v>0</v>
      </c>
    </row>
    <row r="3368" spans="1:5" ht="12.75" hidden="1" customHeight="1" x14ac:dyDescent="0.2">
      <c r="A3368" s="63">
        <v>43</v>
      </c>
      <c r="B3368" s="38">
        <v>70201</v>
      </c>
      <c r="C3368" s="70"/>
      <c r="D3368" s="39" t="s">
        <v>23</v>
      </c>
      <c r="E3368" s="113">
        <v>0</v>
      </c>
    </row>
    <row r="3369" spans="1:5" ht="12.75" hidden="1" customHeight="1" x14ac:dyDescent="0.2">
      <c r="A3369" s="63">
        <v>44</v>
      </c>
      <c r="B3369" s="38">
        <v>70201</v>
      </c>
      <c r="C3369" s="70"/>
      <c r="D3369" s="39" t="s">
        <v>23</v>
      </c>
      <c r="E3369" s="113">
        <v>0</v>
      </c>
    </row>
    <row r="3370" spans="1:5" ht="12.75" hidden="1" customHeight="1" x14ac:dyDescent="0.2">
      <c r="A3370" s="63">
        <v>45</v>
      </c>
      <c r="B3370" s="38">
        <v>70201</v>
      </c>
      <c r="C3370" s="70"/>
      <c r="D3370" s="39" t="s">
        <v>23</v>
      </c>
      <c r="E3370" s="113">
        <v>0</v>
      </c>
    </row>
    <row r="3371" spans="1:5" ht="12.75" hidden="1" customHeight="1" x14ac:dyDescent="0.2">
      <c r="A3371" s="63">
        <v>46</v>
      </c>
      <c r="B3371" s="38">
        <v>70201</v>
      </c>
      <c r="C3371" s="70"/>
      <c r="D3371" s="39" t="s">
        <v>23</v>
      </c>
      <c r="E3371" s="113">
        <v>0</v>
      </c>
    </row>
    <row r="3372" spans="1:5" ht="12.75" hidden="1" customHeight="1" x14ac:dyDescent="0.2">
      <c r="A3372" s="63">
        <v>31</v>
      </c>
      <c r="B3372" s="38">
        <v>70201</v>
      </c>
      <c r="C3372" s="70"/>
      <c r="D3372" s="39" t="s">
        <v>23</v>
      </c>
      <c r="E3372" s="113">
        <v>0</v>
      </c>
    </row>
    <row r="3373" spans="1:5" ht="12.75" hidden="1" customHeight="1" x14ac:dyDescent="0.2">
      <c r="A3373" s="63">
        <v>36</v>
      </c>
      <c r="B3373" s="38">
        <v>70201</v>
      </c>
      <c r="C3373" s="70"/>
      <c r="D3373" s="39" t="s">
        <v>23</v>
      </c>
      <c r="E3373" s="113">
        <v>0</v>
      </c>
    </row>
    <row r="3374" spans="1:5" ht="12.75" hidden="1" customHeight="1" x14ac:dyDescent="0.2">
      <c r="A3374" s="63">
        <v>42</v>
      </c>
      <c r="B3374" s="38">
        <v>70201</v>
      </c>
      <c r="C3374" s="70"/>
      <c r="D3374" s="39" t="s">
        <v>23</v>
      </c>
      <c r="E3374" s="113">
        <v>0</v>
      </c>
    </row>
    <row r="3375" spans="1:5" ht="12.75" hidden="1" customHeight="1" x14ac:dyDescent="0.2">
      <c r="A3375" s="63"/>
      <c r="B3375" s="38" t="s">
        <v>106</v>
      </c>
      <c r="C3375" s="70"/>
      <c r="D3375" s="39"/>
      <c r="E3375" s="114"/>
    </row>
    <row r="3376" spans="1:5" ht="12.75" hidden="1" customHeight="1" x14ac:dyDescent="0.2">
      <c r="A3376" s="541" t="s">
        <v>273</v>
      </c>
      <c r="B3376" s="543"/>
      <c r="C3376" s="68"/>
      <c r="D3376" s="61" t="s">
        <v>41</v>
      </c>
      <c r="E3376" s="110">
        <f>SUM(E3377:E3447)</f>
        <v>0</v>
      </c>
    </row>
    <row r="3377" spans="1:7" s="161" customFormat="1" ht="12.75" hidden="1" customHeight="1" x14ac:dyDescent="0.2">
      <c r="A3377" s="162">
        <v>53</v>
      </c>
      <c r="B3377" s="294" t="s">
        <v>447</v>
      </c>
      <c r="C3377" s="156"/>
      <c r="D3377" s="157" t="s">
        <v>434</v>
      </c>
      <c r="E3377" s="158"/>
      <c r="F3377" s="159"/>
      <c r="G3377" s="160"/>
    </row>
    <row r="3378" spans="1:7" s="161" customFormat="1" ht="12.75" hidden="1" customHeight="1" x14ac:dyDescent="0.2">
      <c r="A3378" s="162">
        <v>49</v>
      </c>
      <c r="B3378" s="294" t="s">
        <v>447</v>
      </c>
      <c r="C3378" s="156"/>
      <c r="D3378" s="157" t="s">
        <v>434</v>
      </c>
      <c r="E3378" s="158">
        <v>0</v>
      </c>
      <c r="F3378" s="159"/>
      <c r="G3378" s="160"/>
    </row>
    <row r="3379" spans="1:7" s="161" customFormat="1" ht="12.75" hidden="1" customHeight="1" x14ac:dyDescent="0.2">
      <c r="A3379" s="162">
        <v>53</v>
      </c>
      <c r="B3379" s="294" t="s">
        <v>448</v>
      </c>
      <c r="C3379" s="156"/>
      <c r="D3379" s="157" t="s">
        <v>449</v>
      </c>
      <c r="E3379" s="158"/>
      <c r="F3379" s="159"/>
      <c r="G3379" s="160"/>
    </row>
    <row r="3380" spans="1:7" s="161" customFormat="1" ht="12.75" hidden="1" customHeight="1" x14ac:dyDescent="0.2">
      <c r="A3380" s="162">
        <v>49</v>
      </c>
      <c r="B3380" s="294" t="s">
        <v>448</v>
      </c>
      <c r="C3380" s="156"/>
      <c r="D3380" s="157" t="s">
        <v>449</v>
      </c>
      <c r="E3380" s="158">
        <v>0</v>
      </c>
      <c r="F3380" s="159"/>
      <c r="G3380" s="160"/>
    </row>
    <row r="3381" spans="1:7" s="161" customFormat="1" ht="12.75" hidden="1" customHeight="1" x14ac:dyDescent="0.2">
      <c r="A3381" s="162">
        <v>53</v>
      </c>
      <c r="B3381" s="294" t="s">
        <v>450</v>
      </c>
      <c r="C3381" s="156"/>
      <c r="D3381" s="157" t="s">
        <v>451</v>
      </c>
      <c r="E3381" s="158"/>
      <c r="F3381" s="159"/>
      <c r="G3381" s="160"/>
    </row>
    <row r="3382" spans="1:7" s="161" customFormat="1" ht="12.75" hidden="1" customHeight="1" x14ac:dyDescent="0.2">
      <c r="A3382" s="162">
        <v>49</v>
      </c>
      <c r="B3382" s="294" t="s">
        <v>450</v>
      </c>
      <c r="C3382" s="156"/>
      <c r="D3382" s="157" t="s">
        <v>451</v>
      </c>
      <c r="E3382" s="158">
        <v>0</v>
      </c>
      <c r="F3382" s="159"/>
      <c r="G3382" s="160"/>
    </row>
    <row r="3383" spans="1:7" s="161" customFormat="1" ht="12.75" hidden="1" customHeight="1" x14ac:dyDescent="0.2">
      <c r="A3383" s="162">
        <v>53</v>
      </c>
      <c r="B3383" s="294" t="s">
        <v>452</v>
      </c>
      <c r="C3383" s="156"/>
      <c r="D3383" s="157" t="s">
        <v>453</v>
      </c>
      <c r="E3383" s="158"/>
      <c r="F3383" s="159"/>
      <c r="G3383" s="160"/>
    </row>
    <row r="3384" spans="1:7" s="79" customFormat="1" ht="12.75" hidden="1" customHeight="1" x14ac:dyDescent="0.2">
      <c r="A3384" s="146">
        <v>49</v>
      </c>
      <c r="B3384" s="293" t="s">
        <v>454</v>
      </c>
      <c r="C3384" s="70"/>
      <c r="D3384" s="39" t="s">
        <v>455</v>
      </c>
      <c r="E3384" s="113">
        <v>0</v>
      </c>
      <c r="F3384" s="133"/>
      <c r="G3384" s="97"/>
    </row>
    <row r="3385" spans="1:7" s="79" customFormat="1" ht="12.75" hidden="1" customHeight="1" x14ac:dyDescent="0.2">
      <c r="A3385" s="146">
        <v>49</v>
      </c>
      <c r="B3385" s="293" t="s">
        <v>456</v>
      </c>
      <c r="C3385" s="70"/>
      <c r="D3385" s="39" t="s">
        <v>457</v>
      </c>
      <c r="E3385" s="113">
        <v>0</v>
      </c>
      <c r="F3385" s="133"/>
      <c r="G3385" s="97"/>
    </row>
    <row r="3386" spans="1:7" s="79" customFormat="1" ht="12.75" hidden="1" customHeight="1" x14ac:dyDescent="0.2">
      <c r="A3386" s="146">
        <v>49</v>
      </c>
      <c r="B3386" s="293" t="s">
        <v>458</v>
      </c>
      <c r="C3386" s="70"/>
      <c r="D3386" s="39" t="s">
        <v>459</v>
      </c>
      <c r="E3386" s="113">
        <v>0</v>
      </c>
      <c r="F3386" s="133"/>
      <c r="G3386" s="97"/>
    </row>
    <row r="3387" spans="1:7" s="79" customFormat="1" ht="12.75" hidden="1" customHeight="1" x14ac:dyDescent="0.2">
      <c r="A3387" s="146">
        <v>49</v>
      </c>
      <c r="B3387" s="293" t="s">
        <v>460</v>
      </c>
      <c r="C3387" s="70"/>
      <c r="D3387" s="39" t="s">
        <v>461</v>
      </c>
      <c r="E3387" s="113">
        <v>0</v>
      </c>
      <c r="F3387" s="133"/>
      <c r="G3387" s="97"/>
    </row>
    <row r="3388" spans="1:7" ht="12.75" hidden="1" customHeight="1" x14ac:dyDescent="0.2">
      <c r="A3388" s="63">
        <v>17</v>
      </c>
      <c r="B3388" s="38">
        <v>70301</v>
      </c>
      <c r="C3388" s="70"/>
      <c r="D3388" s="39" t="s">
        <v>24</v>
      </c>
      <c r="E3388" s="113">
        <v>0</v>
      </c>
    </row>
    <row r="3389" spans="1:7" ht="12.75" hidden="1" customHeight="1" x14ac:dyDescent="0.2">
      <c r="A3389" s="63">
        <v>17</v>
      </c>
      <c r="B3389" s="38">
        <v>70302</v>
      </c>
      <c r="C3389" s="70"/>
      <c r="D3389" s="39" t="s">
        <v>37</v>
      </c>
      <c r="E3389" s="113">
        <v>0</v>
      </c>
    </row>
    <row r="3390" spans="1:7" ht="12.75" hidden="1" customHeight="1" x14ac:dyDescent="0.2">
      <c r="A3390" s="63">
        <v>17</v>
      </c>
      <c r="B3390" s="38">
        <v>70303</v>
      </c>
      <c r="C3390" s="70"/>
      <c r="D3390" s="39" t="s">
        <v>38</v>
      </c>
      <c r="E3390" s="113">
        <v>0</v>
      </c>
    </row>
    <row r="3391" spans="1:7" ht="12.75" hidden="1" customHeight="1" x14ac:dyDescent="0.2">
      <c r="A3391" s="63">
        <v>17</v>
      </c>
      <c r="B3391" s="38">
        <v>70399</v>
      </c>
      <c r="C3391" s="70"/>
      <c r="D3391" s="39" t="s">
        <v>70</v>
      </c>
      <c r="E3391" s="113">
        <v>0</v>
      </c>
    </row>
    <row r="3392" spans="1:7" ht="12.75" hidden="1" customHeight="1" x14ac:dyDescent="0.2">
      <c r="A3392" s="63">
        <v>18</v>
      </c>
      <c r="B3392" s="38">
        <v>70301</v>
      </c>
      <c r="C3392" s="70"/>
      <c r="D3392" s="39" t="s">
        <v>24</v>
      </c>
      <c r="E3392" s="113">
        <v>0</v>
      </c>
    </row>
    <row r="3393" spans="1:11" ht="12.75" hidden="1" customHeight="1" x14ac:dyDescent="0.2">
      <c r="A3393" s="63">
        <v>18</v>
      </c>
      <c r="B3393" s="38">
        <v>70302</v>
      </c>
      <c r="C3393" s="70"/>
      <c r="D3393" s="39" t="s">
        <v>37</v>
      </c>
      <c r="E3393" s="113">
        <v>0</v>
      </c>
    </row>
    <row r="3394" spans="1:11" ht="12.75" hidden="1" customHeight="1" x14ac:dyDescent="0.2">
      <c r="A3394" s="63">
        <v>18</v>
      </c>
      <c r="B3394" s="38">
        <v>70303</v>
      </c>
      <c r="C3394" s="70"/>
      <c r="D3394" s="39" t="s">
        <v>38</v>
      </c>
      <c r="E3394" s="113">
        <v>0</v>
      </c>
    </row>
    <row r="3395" spans="1:11" ht="12.75" hidden="1" customHeight="1" x14ac:dyDescent="0.2">
      <c r="A3395" s="63">
        <v>18</v>
      </c>
      <c r="B3395" s="38">
        <v>70399</v>
      </c>
      <c r="C3395" s="70"/>
      <c r="D3395" s="39" t="s">
        <v>70</v>
      </c>
      <c r="E3395" s="113">
        <v>0</v>
      </c>
    </row>
    <row r="3396" spans="1:11" s="130" customFormat="1" ht="12.75" hidden="1" customHeight="1" x14ac:dyDescent="0.2">
      <c r="A3396" s="63">
        <v>19</v>
      </c>
      <c r="B3396" s="38">
        <v>70301</v>
      </c>
      <c r="C3396" s="70"/>
      <c r="D3396" s="39" t="s">
        <v>24</v>
      </c>
      <c r="E3396" s="113">
        <v>0</v>
      </c>
      <c r="G3396" s="75"/>
      <c r="H3396" s="21"/>
      <c r="I3396" s="21"/>
      <c r="J3396" s="21"/>
      <c r="K3396" s="21"/>
    </row>
    <row r="3397" spans="1:11" s="130" customFormat="1" ht="12.75" hidden="1" customHeight="1" x14ac:dyDescent="0.2">
      <c r="A3397" s="63">
        <v>19</v>
      </c>
      <c r="B3397" s="38">
        <v>70302</v>
      </c>
      <c r="C3397" s="70"/>
      <c r="D3397" s="39" t="s">
        <v>37</v>
      </c>
      <c r="E3397" s="113">
        <v>0</v>
      </c>
      <c r="G3397" s="75"/>
      <c r="H3397" s="21"/>
      <c r="I3397" s="21"/>
      <c r="J3397" s="21"/>
      <c r="K3397" s="21"/>
    </row>
    <row r="3398" spans="1:11" s="130" customFormat="1" ht="12.75" hidden="1" customHeight="1" x14ac:dyDescent="0.2">
      <c r="A3398" s="63">
        <v>19</v>
      </c>
      <c r="B3398" s="38">
        <v>70303</v>
      </c>
      <c r="C3398" s="70"/>
      <c r="D3398" s="39" t="s">
        <v>38</v>
      </c>
      <c r="E3398" s="113">
        <v>0</v>
      </c>
      <c r="G3398" s="75"/>
      <c r="H3398" s="21"/>
      <c r="I3398" s="21"/>
      <c r="J3398" s="21"/>
      <c r="K3398" s="21"/>
    </row>
    <row r="3399" spans="1:11" s="130" customFormat="1" ht="12.75" hidden="1" customHeight="1" x14ac:dyDescent="0.2">
      <c r="A3399" s="63">
        <v>19</v>
      </c>
      <c r="B3399" s="38">
        <v>70399</v>
      </c>
      <c r="C3399" s="70"/>
      <c r="D3399" s="39" t="s">
        <v>70</v>
      </c>
      <c r="E3399" s="113">
        <v>0</v>
      </c>
      <c r="G3399" s="75"/>
      <c r="H3399" s="21"/>
      <c r="I3399" s="21"/>
      <c r="J3399" s="21"/>
      <c r="K3399" s="21"/>
    </row>
    <row r="3400" spans="1:11" s="130" customFormat="1" ht="12.75" hidden="1" customHeight="1" x14ac:dyDescent="0.2">
      <c r="A3400" s="63">
        <v>20</v>
      </c>
      <c r="B3400" s="38">
        <v>70301</v>
      </c>
      <c r="C3400" s="70"/>
      <c r="D3400" s="39" t="s">
        <v>24</v>
      </c>
      <c r="E3400" s="113">
        <v>0</v>
      </c>
      <c r="G3400" s="75"/>
      <c r="H3400" s="21"/>
      <c r="I3400" s="21"/>
      <c r="J3400" s="21"/>
      <c r="K3400" s="21"/>
    </row>
    <row r="3401" spans="1:11" s="130" customFormat="1" ht="12.75" hidden="1" customHeight="1" x14ac:dyDescent="0.2">
      <c r="A3401" s="63">
        <v>20</v>
      </c>
      <c r="B3401" s="38">
        <v>70302</v>
      </c>
      <c r="C3401" s="70"/>
      <c r="D3401" s="39" t="s">
        <v>37</v>
      </c>
      <c r="E3401" s="113">
        <v>0</v>
      </c>
      <c r="G3401" s="75"/>
      <c r="H3401" s="21"/>
      <c r="I3401" s="21"/>
      <c r="J3401" s="21"/>
      <c r="K3401" s="21"/>
    </row>
    <row r="3402" spans="1:11" s="130" customFormat="1" ht="12.75" hidden="1" customHeight="1" x14ac:dyDescent="0.2">
      <c r="A3402" s="63">
        <v>20</v>
      </c>
      <c r="B3402" s="38">
        <v>70303</v>
      </c>
      <c r="C3402" s="70"/>
      <c r="D3402" s="39" t="s">
        <v>38</v>
      </c>
      <c r="E3402" s="113">
        <v>0</v>
      </c>
      <c r="G3402" s="75"/>
      <c r="H3402" s="21"/>
      <c r="I3402" s="21"/>
      <c r="J3402" s="21"/>
      <c r="K3402" s="21"/>
    </row>
    <row r="3403" spans="1:11" s="130" customFormat="1" ht="12.75" hidden="1" customHeight="1" x14ac:dyDescent="0.2">
      <c r="A3403" s="63">
        <v>20</v>
      </c>
      <c r="B3403" s="38">
        <v>70399</v>
      </c>
      <c r="C3403" s="70"/>
      <c r="D3403" s="39" t="s">
        <v>70</v>
      </c>
      <c r="E3403" s="113">
        <v>0</v>
      </c>
      <c r="G3403" s="75"/>
      <c r="H3403" s="21"/>
      <c r="I3403" s="21"/>
      <c r="J3403" s="21"/>
      <c r="K3403" s="21"/>
    </row>
    <row r="3404" spans="1:11" s="130" customFormat="1" ht="12.75" hidden="1" customHeight="1" x14ac:dyDescent="0.2">
      <c r="A3404" s="63">
        <v>21</v>
      </c>
      <c r="B3404" s="38">
        <v>70301</v>
      </c>
      <c r="C3404" s="70"/>
      <c r="D3404" s="39" t="s">
        <v>24</v>
      </c>
      <c r="E3404" s="113">
        <v>0</v>
      </c>
      <c r="G3404" s="75"/>
      <c r="H3404" s="21"/>
      <c r="I3404" s="21"/>
      <c r="J3404" s="21"/>
      <c r="K3404" s="21"/>
    </row>
    <row r="3405" spans="1:11" s="130" customFormat="1" ht="12.75" hidden="1" customHeight="1" x14ac:dyDescent="0.2">
      <c r="A3405" s="63">
        <v>21</v>
      </c>
      <c r="B3405" s="38">
        <v>70302</v>
      </c>
      <c r="C3405" s="70"/>
      <c r="D3405" s="39" t="s">
        <v>37</v>
      </c>
      <c r="E3405" s="113">
        <v>0</v>
      </c>
      <c r="G3405" s="75"/>
      <c r="H3405" s="21"/>
      <c r="I3405" s="21"/>
      <c r="J3405" s="21"/>
      <c r="K3405" s="21"/>
    </row>
    <row r="3406" spans="1:11" s="130" customFormat="1" ht="12.75" hidden="1" customHeight="1" x14ac:dyDescent="0.2">
      <c r="A3406" s="63">
        <v>21</v>
      </c>
      <c r="B3406" s="38">
        <v>70303</v>
      </c>
      <c r="C3406" s="70"/>
      <c r="D3406" s="39" t="s">
        <v>38</v>
      </c>
      <c r="E3406" s="113">
        <v>0</v>
      </c>
      <c r="G3406" s="75"/>
      <c r="H3406" s="21"/>
      <c r="I3406" s="21"/>
      <c r="J3406" s="21"/>
      <c r="K3406" s="21"/>
    </row>
    <row r="3407" spans="1:11" s="130" customFormat="1" ht="12.75" hidden="1" customHeight="1" x14ac:dyDescent="0.2">
      <c r="A3407" s="63">
        <v>21</v>
      </c>
      <c r="B3407" s="38">
        <v>70399</v>
      </c>
      <c r="C3407" s="70"/>
      <c r="D3407" s="39" t="s">
        <v>70</v>
      </c>
      <c r="E3407" s="113">
        <v>0</v>
      </c>
      <c r="G3407" s="75"/>
      <c r="H3407" s="21"/>
      <c r="I3407" s="21"/>
      <c r="J3407" s="21"/>
      <c r="K3407" s="21"/>
    </row>
    <row r="3408" spans="1:11" s="130" customFormat="1" ht="12.75" hidden="1" customHeight="1" x14ac:dyDescent="0.2">
      <c r="A3408" s="63">
        <v>22</v>
      </c>
      <c r="B3408" s="38">
        <v>70301</v>
      </c>
      <c r="C3408" s="70"/>
      <c r="D3408" s="39" t="s">
        <v>24</v>
      </c>
      <c r="E3408" s="113">
        <v>0</v>
      </c>
      <c r="G3408" s="75"/>
      <c r="H3408" s="21"/>
      <c r="I3408" s="21"/>
      <c r="J3408" s="21"/>
      <c r="K3408" s="21"/>
    </row>
    <row r="3409" spans="1:11" s="130" customFormat="1" ht="12.75" hidden="1" customHeight="1" x14ac:dyDescent="0.2">
      <c r="A3409" s="63">
        <v>22</v>
      </c>
      <c r="B3409" s="38">
        <v>70302</v>
      </c>
      <c r="C3409" s="70"/>
      <c r="D3409" s="39" t="s">
        <v>37</v>
      </c>
      <c r="E3409" s="113">
        <v>0</v>
      </c>
      <c r="G3409" s="75"/>
      <c r="H3409" s="21"/>
      <c r="I3409" s="21"/>
      <c r="J3409" s="21"/>
      <c r="K3409" s="21"/>
    </row>
    <row r="3410" spans="1:11" s="130" customFormat="1" ht="12.75" hidden="1" customHeight="1" x14ac:dyDescent="0.2">
      <c r="A3410" s="63">
        <v>22</v>
      </c>
      <c r="B3410" s="38">
        <v>70303</v>
      </c>
      <c r="C3410" s="70"/>
      <c r="D3410" s="39" t="s">
        <v>38</v>
      </c>
      <c r="E3410" s="113">
        <v>0</v>
      </c>
      <c r="G3410" s="75"/>
      <c r="H3410" s="21"/>
      <c r="I3410" s="21"/>
      <c r="J3410" s="21"/>
      <c r="K3410" s="21"/>
    </row>
    <row r="3411" spans="1:11" s="130" customFormat="1" ht="12.75" hidden="1" customHeight="1" x14ac:dyDescent="0.2">
      <c r="A3411" s="63">
        <v>22</v>
      </c>
      <c r="B3411" s="38">
        <v>70399</v>
      </c>
      <c r="C3411" s="70"/>
      <c r="D3411" s="39" t="s">
        <v>70</v>
      </c>
      <c r="E3411" s="113">
        <v>0</v>
      </c>
      <c r="G3411" s="75"/>
      <c r="H3411" s="21"/>
      <c r="I3411" s="21"/>
      <c r="J3411" s="21"/>
      <c r="K3411" s="21"/>
    </row>
    <row r="3412" spans="1:11" s="130" customFormat="1" ht="12.75" hidden="1" customHeight="1" x14ac:dyDescent="0.2">
      <c r="A3412" s="63">
        <v>23</v>
      </c>
      <c r="B3412" s="38">
        <v>70301</v>
      </c>
      <c r="C3412" s="70"/>
      <c r="D3412" s="39" t="s">
        <v>24</v>
      </c>
      <c r="E3412" s="113">
        <v>0</v>
      </c>
      <c r="G3412" s="75"/>
      <c r="H3412" s="21"/>
      <c r="I3412" s="21"/>
      <c r="J3412" s="21"/>
      <c r="K3412" s="21"/>
    </row>
    <row r="3413" spans="1:11" s="130" customFormat="1" ht="12.75" hidden="1" customHeight="1" x14ac:dyDescent="0.2">
      <c r="A3413" s="63">
        <v>23</v>
      </c>
      <c r="B3413" s="38">
        <v>70302</v>
      </c>
      <c r="C3413" s="70"/>
      <c r="D3413" s="39" t="s">
        <v>37</v>
      </c>
      <c r="E3413" s="113">
        <v>0</v>
      </c>
      <c r="G3413" s="75"/>
      <c r="H3413" s="21"/>
      <c r="I3413" s="21"/>
      <c r="J3413" s="21"/>
      <c r="K3413" s="21"/>
    </row>
    <row r="3414" spans="1:11" s="130" customFormat="1" ht="12.75" hidden="1" customHeight="1" x14ac:dyDescent="0.2">
      <c r="A3414" s="63">
        <v>23</v>
      </c>
      <c r="B3414" s="38">
        <v>70303</v>
      </c>
      <c r="C3414" s="70"/>
      <c r="D3414" s="39" t="s">
        <v>38</v>
      </c>
      <c r="E3414" s="113">
        <v>0</v>
      </c>
      <c r="G3414" s="75"/>
      <c r="H3414" s="21"/>
      <c r="I3414" s="21"/>
      <c r="J3414" s="21"/>
      <c r="K3414" s="21"/>
    </row>
    <row r="3415" spans="1:11" s="130" customFormat="1" ht="12.75" hidden="1" customHeight="1" x14ac:dyDescent="0.2">
      <c r="A3415" s="63">
        <v>23</v>
      </c>
      <c r="B3415" s="38">
        <v>70399</v>
      </c>
      <c r="C3415" s="70"/>
      <c r="D3415" s="39" t="s">
        <v>70</v>
      </c>
      <c r="E3415" s="113">
        <v>0</v>
      </c>
      <c r="G3415" s="75"/>
      <c r="H3415" s="21"/>
      <c r="I3415" s="21"/>
      <c r="J3415" s="21"/>
      <c r="K3415" s="21"/>
    </row>
    <row r="3416" spans="1:11" s="130" customFormat="1" ht="12.75" hidden="1" customHeight="1" x14ac:dyDescent="0.2">
      <c r="A3416" s="63">
        <v>24</v>
      </c>
      <c r="B3416" s="38">
        <v>70301</v>
      </c>
      <c r="C3416" s="70"/>
      <c r="D3416" s="39" t="s">
        <v>24</v>
      </c>
      <c r="E3416" s="113">
        <v>0</v>
      </c>
      <c r="G3416" s="75"/>
      <c r="H3416" s="21"/>
      <c r="I3416" s="21"/>
      <c r="J3416" s="21"/>
      <c r="K3416" s="21"/>
    </row>
    <row r="3417" spans="1:11" s="130" customFormat="1" ht="12.75" hidden="1" customHeight="1" x14ac:dyDescent="0.2">
      <c r="A3417" s="63">
        <v>24</v>
      </c>
      <c r="B3417" s="38">
        <v>70302</v>
      </c>
      <c r="C3417" s="70"/>
      <c r="D3417" s="39" t="s">
        <v>37</v>
      </c>
      <c r="E3417" s="113">
        <v>0</v>
      </c>
      <c r="G3417" s="75"/>
      <c r="H3417" s="21"/>
      <c r="I3417" s="21"/>
      <c r="J3417" s="21"/>
      <c r="K3417" s="21"/>
    </row>
    <row r="3418" spans="1:11" s="130" customFormat="1" ht="12.75" hidden="1" customHeight="1" x14ac:dyDescent="0.2">
      <c r="A3418" s="63">
        <v>24</v>
      </c>
      <c r="B3418" s="38">
        <v>70303</v>
      </c>
      <c r="C3418" s="70"/>
      <c r="D3418" s="39" t="s">
        <v>38</v>
      </c>
      <c r="E3418" s="113">
        <v>0</v>
      </c>
      <c r="G3418" s="75"/>
      <c r="H3418" s="21"/>
      <c r="I3418" s="21"/>
      <c r="J3418" s="21"/>
      <c r="K3418" s="21"/>
    </row>
    <row r="3419" spans="1:11" s="130" customFormat="1" ht="12.75" hidden="1" customHeight="1" x14ac:dyDescent="0.2">
      <c r="A3419" s="63">
        <v>24</v>
      </c>
      <c r="B3419" s="38">
        <v>70399</v>
      </c>
      <c r="C3419" s="70"/>
      <c r="D3419" s="39" t="s">
        <v>70</v>
      </c>
      <c r="E3419" s="113">
        <v>0</v>
      </c>
      <c r="G3419" s="75"/>
      <c r="H3419" s="21"/>
      <c r="I3419" s="21"/>
      <c r="J3419" s="21"/>
      <c r="K3419" s="21"/>
    </row>
    <row r="3420" spans="1:11" s="130" customFormat="1" ht="12.75" hidden="1" customHeight="1" x14ac:dyDescent="0.2">
      <c r="A3420" s="63">
        <v>43</v>
      </c>
      <c r="B3420" s="38">
        <v>70301</v>
      </c>
      <c r="C3420" s="70"/>
      <c r="D3420" s="39" t="s">
        <v>24</v>
      </c>
      <c r="E3420" s="113">
        <v>0</v>
      </c>
      <c r="G3420" s="75"/>
      <c r="H3420" s="21"/>
      <c r="I3420" s="21"/>
      <c r="J3420" s="21"/>
      <c r="K3420" s="21"/>
    </row>
    <row r="3421" spans="1:11" s="130" customFormat="1" ht="12.75" hidden="1" customHeight="1" x14ac:dyDescent="0.2">
      <c r="A3421" s="63">
        <v>43</v>
      </c>
      <c r="B3421" s="38">
        <v>70302</v>
      </c>
      <c r="C3421" s="70"/>
      <c r="D3421" s="39" t="s">
        <v>37</v>
      </c>
      <c r="E3421" s="113">
        <v>0</v>
      </c>
      <c r="G3421" s="75"/>
      <c r="H3421" s="21"/>
      <c r="I3421" s="21"/>
      <c r="J3421" s="21"/>
      <c r="K3421" s="21"/>
    </row>
    <row r="3422" spans="1:11" s="130" customFormat="1" ht="12.75" hidden="1" customHeight="1" x14ac:dyDescent="0.2">
      <c r="A3422" s="63">
        <v>43</v>
      </c>
      <c r="B3422" s="38">
        <v>70303</v>
      </c>
      <c r="C3422" s="70"/>
      <c r="D3422" s="39" t="s">
        <v>38</v>
      </c>
      <c r="E3422" s="113">
        <v>0</v>
      </c>
      <c r="G3422" s="75"/>
      <c r="H3422" s="21"/>
      <c r="I3422" s="21"/>
      <c r="J3422" s="21"/>
      <c r="K3422" s="21"/>
    </row>
    <row r="3423" spans="1:11" s="130" customFormat="1" ht="12.75" hidden="1" customHeight="1" x14ac:dyDescent="0.2">
      <c r="A3423" s="63">
        <v>43</v>
      </c>
      <c r="B3423" s="38">
        <v>70399</v>
      </c>
      <c r="C3423" s="70"/>
      <c r="D3423" s="39" t="s">
        <v>70</v>
      </c>
      <c r="E3423" s="113">
        <v>0</v>
      </c>
      <c r="G3423" s="75"/>
      <c r="H3423" s="21"/>
      <c r="I3423" s="21"/>
      <c r="J3423" s="21"/>
      <c r="K3423" s="21"/>
    </row>
    <row r="3424" spans="1:11" s="130" customFormat="1" ht="12.75" hidden="1" customHeight="1" x14ac:dyDescent="0.2">
      <c r="A3424" s="63">
        <v>44</v>
      </c>
      <c r="B3424" s="38">
        <v>70301</v>
      </c>
      <c r="C3424" s="70"/>
      <c r="D3424" s="39" t="s">
        <v>24</v>
      </c>
      <c r="E3424" s="113">
        <v>0</v>
      </c>
      <c r="G3424" s="75"/>
      <c r="H3424" s="21"/>
      <c r="I3424" s="21"/>
      <c r="J3424" s="21"/>
      <c r="K3424" s="21"/>
    </row>
    <row r="3425" spans="1:11" s="130" customFormat="1" ht="12.75" hidden="1" customHeight="1" x14ac:dyDescent="0.2">
      <c r="A3425" s="63">
        <v>44</v>
      </c>
      <c r="B3425" s="38">
        <v>70302</v>
      </c>
      <c r="C3425" s="70"/>
      <c r="D3425" s="39" t="s">
        <v>37</v>
      </c>
      <c r="E3425" s="113">
        <v>0</v>
      </c>
      <c r="G3425" s="75"/>
      <c r="H3425" s="21"/>
      <c r="I3425" s="21"/>
      <c r="J3425" s="21"/>
      <c r="K3425" s="21"/>
    </row>
    <row r="3426" spans="1:11" s="130" customFormat="1" ht="12.75" hidden="1" customHeight="1" x14ac:dyDescent="0.2">
      <c r="A3426" s="63">
        <v>44</v>
      </c>
      <c r="B3426" s="38">
        <v>70303</v>
      </c>
      <c r="C3426" s="70"/>
      <c r="D3426" s="39" t="s">
        <v>38</v>
      </c>
      <c r="E3426" s="113">
        <v>0</v>
      </c>
      <c r="G3426" s="75"/>
      <c r="H3426" s="21"/>
      <c r="I3426" s="21"/>
      <c r="J3426" s="21"/>
      <c r="K3426" s="21"/>
    </row>
    <row r="3427" spans="1:11" s="130" customFormat="1" ht="12.75" hidden="1" customHeight="1" x14ac:dyDescent="0.2">
      <c r="A3427" s="63">
        <v>44</v>
      </c>
      <c r="B3427" s="38">
        <v>70399</v>
      </c>
      <c r="C3427" s="70"/>
      <c r="D3427" s="39" t="s">
        <v>70</v>
      </c>
      <c r="E3427" s="113">
        <v>0</v>
      </c>
      <c r="G3427" s="75"/>
      <c r="H3427" s="21"/>
      <c r="I3427" s="21"/>
      <c r="J3427" s="21"/>
      <c r="K3427" s="21"/>
    </row>
    <row r="3428" spans="1:11" s="130" customFormat="1" ht="12.75" hidden="1" customHeight="1" x14ac:dyDescent="0.2">
      <c r="A3428" s="63">
        <v>45</v>
      </c>
      <c r="B3428" s="38">
        <v>70301</v>
      </c>
      <c r="C3428" s="70"/>
      <c r="D3428" s="39" t="s">
        <v>24</v>
      </c>
      <c r="E3428" s="113">
        <v>0</v>
      </c>
      <c r="G3428" s="75"/>
      <c r="H3428" s="21"/>
      <c r="I3428" s="21"/>
      <c r="J3428" s="21"/>
      <c r="K3428" s="21"/>
    </row>
    <row r="3429" spans="1:11" s="130" customFormat="1" ht="12.75" hidden="1" customHeight="1" x14ac:dyDescent="0.2">
      <c r="A3429" s="63">
        <v>45</v>
      </c>
      <c r="B3429" s="38">
        <v>70302</v>
      </c>
      <c r="C3429" s="70"/>
      <c r="D3429" s="39" t="s">
        <v>37</v>
      </c>
      <c r="E3429" s="113">
        <v>0</v>
      </c>
      <c r="G3429" s="75"/>
      <c r="H3429" s="21"/>
      <c r="I3429" s="21"/>
      <c r="J3429" s="21"/>
      <c r="K3429" s="21"/>
    </row>
    <row r="3430" spans="1:11" s="130" customFormat="1" ht="12.75" hidden="1" customHeight="1" x14ac:dyDescent="0.2">
      <c r="A3430" s="63">
        <v>45</v>
      </c>
      <c r="B3430" s="38">
        <v>70303</v>
      </c>
      <c r="C3430" s="70"/>
      <c r="D3430" s="39" t="s">
        <v>38</v>
      </c>
      <c r="E3430" s="113">
        <v>0</v>
      </c>
      <c r="G3430" s="75"/>
      <c r="H3430" s="21"/>
      <c r="I3430" s="21"/>
      <c r="J3430" s="21"/>
      <c r="K3430" s="21"/>
    </row>
    <row r="3431" spans="1:11" s="130" customFormat="1" ht="12.75" hidden="1" customHeight="1" x14ac:dyDescent="0.2">
      <c r="A3431" s="63">
        <v>45</v>
      </c>
      <c r="B3431" s="38">
        <v>70399</v>
      </c>
      <c r="C3431" s="70"/>
      <c r="D3431" s="39" t="s">
        <v>70</v>
      </c>
      <c r="E3431" s="113">
        <v>0</v>
      </c>
      <c r="G3431" s="75"/>
      <c r="H3431" s="21"/>
      <c r="I3431" s="21"/>
      <c r="J3431" s="21"/>
      <c r="K3431" s="21"/>
    </row>
    <row r="3432" spans="1:11" s="130" customFormat="1" ht="12.75" hidden="1" customHeight="1" x14ac:dyDescent="0.2">
      <c r="A3432" s="63">
        <v>46</v>
      </c>
      <c r="B3432" s="38">
        <v>70301</v>
      </c>
      <c r="C3432" s="70"/>
      <c r="D3432" s="39" t="s">
        <v>24</v>
      </c>
      <c r="E3432" s="113">
        <v>0</v>
      </c>
      <c r="G3432" s="75"/>
      <c r="H3432" s="21"/>
      <c r="I3432" s="21"/>
      <c r="J3432" s="21"/>
      <c r="K3432" s="21"/>
    </row>
    <row r="3433" spans="1:11" s="130" customFormat="1" ht="12.75" hidden="1" customHeight="1" x14ac:dyDescent="0.2">
      <c r="A3433" s="63">
        <v>46</v>
      </c>
      <c r="B3433" s="38">
        <v>70302</v>
      </c>
      <c r="C3433" s="70"/>
      <c r="D3433" s="39" t="s">
        <v>37</v>
      </c>
      <c r="E3433" s="113">
        <v>0</v>
      </c>
      <c r="G3433" s="75"/>
      <c r="H3433" s="21"/>
      <c r="I3433" s="21"/>
      <c r="J3433" s="21"/>
      <c r="K3433" s="21"/>
    </row>
    <row r="3434" spans="1:11" s="130" customFormat="1" ht="12.75" hidden="1" customHeight="1" x14ac:dyDescent="0.2">
      <c r="A3434" s="63">
        <v>46</v>
      </c>
      <c r="B3434" s="38">
        <v>70303</v>
      </c>
      <c r="C3434" s="70"/>
      <c r="D3434" s="39" t="s">
        <v>38</v>
      </c>
      <c r="E3434" s="113">
        <v>0</v>
      </c>
      <c r="G3434" s="75"/>
      <c r="H3434" s="21"/>
      <c r="I3434" s="21"/>
      <c r="J3434" s="21"/>
      <c r="K3434" s="21"/>
    </row>
    <row r="3435" spans="1:11" s="130" customFormat="1" ht="12.75" hidden="1" customHeight="1" x14ac:dyDescent="0.2">
      <c r="A3435" s="63">
        <v>46</v>
      </c>
      <c r="B3435" s="38">
        <v>70399</v>
      </c>
      <c r="C3435" s="70"/>
      <c r="D3435" s="39" t="s">
        <v>70</v>
      </c>
      <c r="E3435" s="113">
        <v>0</v>
      </c>
      <c r="G3435" s="75"/>
      <c r="H3435" s="21"/>
      <c r="I3435" s="21"/>
      <c r="J3435" s="21"/>
      <c r="K3435" s="21"/>
    </row>
    <row r="3436" spans="1:11" s="130" customFormat="1" ht="12.75" hidden="1" customHeight="1" x14ac:dyDescent="0.2">
      <c r="A3436" s="63">
        <v>31</v>
      </c>
      <c r="B3436" s="38">
        <v>70301</v>
      </c>
      <c r="C3436" s="70"/>
      <c r="D3436" s="39" t="s">
        <v>24</v>
      </c>
      <c r="E3436" s="113">
        <v>0</v>
      </c>
      <c r="G3436" s="75"/>
      <c r="H3436" s="21"/>
      <c r="I3436" s="21"/>
      <c r="J3436" s="21"/>
      <c r="K3436" s="21"/>
    </row>
    <row r="3437" spans="1:11" s="130" customFormat="1" ht="12.75" hidden="1" customHeight="1" x14ac:dyDescent="0.2">
      <c r="A3437" s="63">
        <v>31</v>
      </c>
      <c r="B3437" s="38">
        <v>70302</v>
      </c>
      <c r="C3437" s="70"/>
      <c r="D3437" s="39" t="s">
        <v>37</v>
      </c>
      <c r="E3437" s="113">
        <v>0</v>
      </c>
      <c r="G3437" s="75"/>
      <c r="H3437" s="21"/>
      <c r="I3437" s="21"/>
      <c r="J3437" s="21"/>
      <c r="K3437" s="21"/>
    </row>
    <row r="3438" spans="1:11" s="130" customFormat="1" ht="12.75" hidden="1" customHeight="1" x14ac:dyDescent="0.2">
      <c r="A3438" s="63">
        <v>31</v>
      </c>
      <c r="B3438" s="38">
        <v>70303</v>
      </c>
      <c r="C3438" s="70"/>
      <c r="D3438" s="39" t="s">
        <v>38</v>
      </c>
      <c r="E3438" s="113">
        <v>0</v>
      </c>
      <c r="G3438" s="75"/>
      <c r="H3438" s="21"/>
      <c r="I3438" s="21"/>
      <c r="J3438" s="21"/>
      <c r="K3438" s="21"/>
    </row>
    <row r="3439" spans="1:11" s="130" customFormat="1" ht="12.75" hidden="1" customHeight="1" x14ac:dyDescent="0.2">
      <c r="A3439" s="63">
        <v>31</v>
      </c>
      <c r="B3439" s="38">
        <v>70399</v>
      </c>
      <c r="C3439" s="70"/>
      <c r="D3439" s="39" t="s">
        <v>70</v>
      </c>
      <c r="E3439" s="113">
        <v>0</v>
      </c>
      <c r="G3439" s="75"/>
      <c r="H3439" s="21"/>
      <c r="I3439" s="21"/>
      <c r="J3439" s="21"/>
      <c r="K3439" s="21"/>
    </row>
    <row r="3440" spans="1:11" s="130" customFormat="1" ht="12.75" hidden="1" customHeight="1" x14ac:dyDescent="0.2">
      <c r="A3440" s="63">
        <v>36</v>
      </c>
      <c r="B3440" s="38">
        <v>70301</v>
      </c>
      <c r="C3440" s="70"/>
      <c r="D3440" s="39" t="s">
        <v>24</v>
      </c>
      <c r="E3440" s="113">
        <v>0</v>
      </c>
      <c r="G3440" s="75"/>
      <c r="H3440" s="21"/>
      <c r="I3440" s="21"/>
      <c r="J3440" s="21"/>
      <c r="K3440" s="21"/>
    </row>
    <row r="3441" spans="1:11" s="130" customFormat="1" ht="12.75" hidden="1" customHeight="1" x14ac:dyDescent="0.2">
      <c r="A3441" s="63">
        <v>36</v>
      </c>
      <c r="B3441" s="38">
        <v>70302</v>
      </c>
      <c r="C3441" s="70"/>
      <c r="D3441" s="39" t="s">
        <v>37</v>
      </c>
      <c r="E3441" s="113">
        <v>0</v>
      </c>
      <c r="G3441" s="75"/>
      <c r="H3441" s="21"/>
      <c r="I3441" s="21"/>
      <c r="J3441" s="21"/>
      <c r="K3441" s="21"/>
    </row>
    <row r="3442" spans="1:11" s="130" customFormat="1" ht="12.75" hidden="1" customHeight="1" x14ac:dyDescent="0.2">
      <c r="A3442" s="63">
        <v>36</v>
      </c>
      <c r="B3442" s="38">
        <v>70303</v>
      </c>
      <c r="C3442" s="70"/>
      <c r="D3442" s="39" t="s">
        <v>38</v>
      </c>
      <c r="E3442" s="113">
        <v>0</v>
      </c>
      <c r="G3442" s="75"/>
      <c r="H3442" s="21"/>
      <c r="I3442" s="21"/>
      <c r="J3442" s="21"/>
      <c r="K3442" s="21"/>
    </row>
    <row r="3443" spans="1:11" s="130" customFormat="1" ht="12.75" hidden="1" customHeight="1" x14ac:dyDescent="0.2">
      <c r="A3443" s="63">
        <v>36</v>
      </c>
      <c r="B3443" s="38">
        <v>70399</v>
      </c>
      <c r="C3443" s="70"/>
      <c r="D3443" s="39" t="s">
        <v>70</v>
      </c>
      <c r="E3443" s="113">
        <v>0</v>
      </c>
      <c r="G3443" s="75"/>
      <c r="H3443" s="21"/>
      <c r="I3443" s="21"/>
      <c r="J3443" s="21"/>
      <c r="K3443" s="21"/>
    </row>
    <row r="3444" spans="1:11" s="130" customFormat="1" ht="12.75" hidden="1" customHeight="1" x14ac:dyDescent="0.2">
      <c r="A3444" s="63">
        <v>42</v>
      </c>
      <c r="B3444" s="38">
        <v>70301</v>
      </c>
      <c r="C3444" s="70"/>
      <c r="D3444" s="39" t="s">
        <v>24</v>
      </c>
      <c r="E3444" s="113">
        <v>0</v>
      </c>
      <c r="G3444" s="75"/>
      <c r="H3444" s="21"/>
      <c r="I3444" s="21"/>
      <c r="J3444" s="21"/>
      <c r="K3444" s="21"/>
    </row>
    <row r="3445" spans="1:11" s="130" customFormat="1" ht="12.75" hidden="1" customHeight="1" x14ac:dyDescent="0.2">
      <c r="A3445" s="63">
        <v>42</v>
      </c>
      <c r="B3445" s="38">
        <v>70302</v>
      </c>
      <c r="C3445" s="70"/>
      <c r="D3445" s="39" t="s">
        <v>37</v>
      </c>
      <c r="E3445" s="113">
        <v>0</v>
      </c>
      <c r="G3445" s="75"/>
      <c r="H3445" s="21"/>
      <c r="I3445" s="21"/>
      <c r="J3445" s="21"/>
      <c r="K3445" s="21"/>
    </row>
    <row r="3446" spans="1:11" s="130" customFormat="1" ht="12.75" hidden="1" customHeight="1" x14ac:dyDescent="0.2">
      <c r="A3446" s="63">
        <v>42</v>
      </c>
      <c r="B3446" s="38">
        <v>70303</v>
      </c>
      <c r="C3446" s="70"/>
      <c r="D3446" s="39" t="s">
        <v>38</v>
      </c>
      <c r="E3446" s="113">
        <v>0</v>
      </c>
      <c r="G3446" s="75"/>
      <c r="H3446" s="21"/>
      <c r="I3446" s="21"/>
      <c r="J3446" s="21"/>
      <c r="K3446" s="21"/>
    </row>
    <row r="3447" spans="1:11" s="130" customFormat="1" ht="12.75" hidden="1" customHeight="1" x14ac:dyDescent="0.2">
      <c r="A3447" s="63">
        <v>42</v>
      </c>
      <c r="B3447" s="38">
        <v>70399</v>
      </c>
      <c r="C3447" s="70"/>
      <c r="D3447" s="39" t="s">
        <v>70</v>
      </c>
      <c r="E3447" s="113">
        <v>0</v>
      </c>
      <c r="G3447" s="75"/>
      <c r="H3447" s="21"/>
      <c r="I3447" s="21"/>
      <c r="J3447" s="21"/>
      <c r="K3447" s="21"/>
    </row>
    <row r="3448" spans="1:11" s="130" customFormat="1" ht="12.75" hidden="1" customHeight="1" x14ac:dyDescent="0.2">
      <c r="A3448" s="63"/>
      <c r="B3448" s="38" t="s">
        <v>106</v>
      </c>
      <c r="C3448" s="70"/>
      <c r="D3448" s="39"/>
      <c r="E3448" s="114"/>
      <c r="G3448" s="75"/>
      <c r="H3448" s="21"/>
      <c r="I3448" s="21"/>
      <c r="J3448" s="21"/>
      <c r="K3448" s="21"/>
    </row>
    <row r="3449" spans="1:11" s="130" customFormat="1" ht="12.75" hidden="1" customHeight="1" x14ac:dyDescent="0.2">
      <c r="A3449" s="541" t="s">
        <v>274</v>
      </c>
      <c r="B3449" s="543"/>
      <c r="C3449" s="68"/>
      <c r="D3449" s="61" t="s">
        <v>71</v>
      </c>
      <c r="E3449" s="110">
        <f>SUM(E3450:E3454)</f>
        <v>0</v>
      </c>
      <c r="G3449" s="75"/>
      <c r="H3449" s="21"/>
      <c r="I3449" s="21"/>
      <c r="J3449" s="21"/>
      <c r="K3449" s="21"/>
    </row>
    <row r="3450" spans="1:11" s="130" customFormat="1" ht="12.75" hidden="1" customHeight="1" x14ac:dyDescent="0.2">
      <c r="A3450" s="63">
        <v>17</v>
      </c>
      <c r="B3450" s="38">
        <v>70401</v>
      </c>
      <c r="C3450" s="70"/>
      <c r="D3450" s="39" t="s">
        <v>72</v>
      </c>
      <c r="E3450" s="113">
        <v>0</v>
      </c>
      <c r="G3450" s="75"/>
      <c r="H3450" s="21"/>
      <c r="I3450" s="21"/>
      <c r="J3450" s="21"/>
      <c r="K3450" s="21"/>
    </row>
    <row r="3451" spans="1:11" s="130" customFormat="1" ht="12.75" hidden="1" customHeight="1" x14ac:dyDescent="0.2">
      <c r="A3451" s="63">
        <v>18</v>
      </c>
      <c r="B3451" s="38">
        <v>70401</v>
      </c>
      <c r="C3451" s="70"/>
      <c r="D3451" s="39" t="s">
        <v>72</v>
      </c>
      <c r="E3451" s="113">
        <v>0</v>
      </c>
      <c r="G3451" s="75"/>
      <c r="H3451" s="21"/>
      <c r="I3451" s="21"/>
      <c r="J3451" s="21"/>
      <c r="K3451" s="21"/>
    </row>
    <row r="3452" spans="1:11" s="130" customFormat="1" ht="12.75" hidden="1" customHeight="1" x14ac:dyDescent="0.2">
      <c r="A3452" s="63">
        <v>19</v>
      </c>
      <c r="B3452" s="38">
        <v>70401</v>
      </c>
      <c r="C3452" s="70"/>
      <c r="D3452" s="39" t="s">
        <v>72</v>
      </c>
      <c r="E3452" s="113">
        <v>0</v>
      </c>
      <c r="G3452" s="75"/>
      <c r="H3452" s="21"/>
      <c r="I3452" s="21"/>
      <c r="J3452" s="21"/>
      <c r="K3452" s="21"/>
    </row>
    <row r="3453" spans="1:11" s="130" customFormat="1" ht="12.75" hidden="1" customHeight="1" x14ac:dyDescent="0.2">
      <c r="A3453" s="63">
        <v>20</v>
      </c>
      <c r="B3453" s="38">
        <v>70401</v>
      </c>
      <c r="C3453" s="70"/>
      <c r="D3453" s="39" t="s">
        <v>72</v>
      </c>
      <c r="E3453" s="113">
        <v>0</v>
      </c>
      <c r="G3453" s="75"/>
      <c r="H3453" s="21"/>
      <c r="I3453" s="21"/>
      <c r="J3453" s="21"/>
      <c r="K3453" s="21"/>
    </row>
    <row r="3454" spans="1:11" s="130" customFormat="1" ht="12.75" hidden="1" customHeight="1" x14ac:dyDescent="0.2">
      <c r="A3454" s="63">
        <v>21</v>
      </c>
      <c r="B3454" s="38">
        <v>70401</v>
      </c>
      <c r="C3454" s="70"/>
      <c r="D3454" s="39" t="s">
        <v>72</v>
      </c>
      <c r="E3454" s="113">
        <v>0</v>
      </c>
      <c r="G3454" s="75"/>
      <c r="H3454" s="21"/>
      <c r="I3454" s="21"/>
      <c r="J3454" s="21"/>
      <c r="K3454" s="21"/>
    </row>
    <row r="3455" spans="1:11" s="130" customFormat="1" ht="12.75" hidden="1" customHeight="1" x14ac:dyDescent="0.2">
      <c r="A3455" s="63">
        <v>22</v>
      </c>
      <c r="B3455" s="38">
        <v>70401</v>
      </c>
      <c r="C3455" s="70"/>
      <c r="D3455" s="39" t="s">
        <v>72</v>
      </c>
      <c r="E3455" s="113">
        <v>0</v>
      </c>
      <c r="G3455" s="75"/>
      <c r="H3455" s="21"/>
      <c r="I3455" s="21"/>
      <c r="J3455" s="21"/>
      <c r="K3455" s="21"/>
    </row>
    <row r="3456" spans="1:11" s="130" customFormat="1" ht="12.75" hidden="1" customHeight="1" x14ac:dyDescent="0.2">
      <c r="A3456" s="63">
        <v>23</v>
      </c>
      <c r="B3456" s="38">
        <v>70401</v>
      </c>
      <c r="C3456" s="70"/>
      <c r="D3456" s="39" t="s">
        <v>72</v>
      </c>
      <c r="E3456" s="113">
        <v>0</v>
      </c>
      <c r="G3456" s="75"/>
      <c r="H3456" s="21"/>
      <c r="I3456" s="21"/>
      <c r="J3456" s="21"/>
      <c r="K3456" s="21"/>
    </row>
    <row r="3457" spans="1:11" s="130" customFormat="1" ht="12.75" hidden="1" customHeight="1" x14ac:dyDescent="0.2">
      <c r="A3457" s="63">
        <v>24</v>
      </c>
      <c r="B3457" s="38">
        <v>70401</v>
      </c>
      <c r="C3457" s="70"/>
      <c r="D3457" s="39" t="s">
        <v>72</v>
      </c>
      <c r="E3457" s="113">
        <v>0</v>
      </c>
      <c r="G3457" s="75"/>
      <c r="H3457" s="21"/>
      <c r="I3457" s="21"/>
      <c r="J3457" s="21"/>
      <c r="K3457" s="21"/>
    </row>
    <row r="3458" spans="1:11" s="130" customFormat="1" ht="12.75" hidden="1" customHeight="1" x14ac:dyDescent="0.2">
      <c r="A3458" s="63">
        <v>43</v>
      </c>
      <c r="B3458" s="38">
        <v>70401</v>
      </c>
      <c r="C3458" s="70"/>
      <c r="D3458" s="39" t="s">
        <v>72</v>
      </c>
      <c r="E3458" s="113">
        <v>0</v>
      </c>
      <c r="G3458" s="75"/>
      <c r="H3458" s="21"/>
      <c r="I3458" s="21"/>
      <c r="J3458" s="21"/>
      <c r="K3458" s="21"/>
    </row>
    <row r="3459" spans="1:11" s="130" customFormat="1" ht="12.75" hidden="1" customHeight="1" x14ac:dyDescent="0.2">
      <c r="A3459" s="63">
        <v>44</v>
      </c>
      <c r="B3459" s="38">
        <v>70401</v>
      </c>
      <c r="C3459" s="70"/>
      <c r="D3459" s="39" t="s">
        <v>72</v>
      </c>
      <c r="E3459" s="113">
        <v>0</v>
      </c>
      <c r="G3459" s="75"/>
      <c r="H3459" s="21"/>
      <c r="I3459" s="21"/>
      <c r="J3459" s="21"/>
      <c r="K3459" s="21"/>
    </row>
    <row r="3460" spans="1:11" s="130" customFormat="1" ht="12.75" hidden="1" customHeight="1" x14ac:dyDescent="0.2">
      <c r="A3460" s="63">
        <v>45</v>
      </c>
      <c r="B3460" s="38">
        <v>70401</v>
      </c>
      <c r="C3460" s="70"/>
      <c r="D3460" s="39" t="s">
        <v>72</v>
      </c>
      <c r="E3460" s="113">
        <v>0</v>
      </c>
      <c r="G3460" s="75"/>
      <c r="H3460" s="21"/>
      <c r="I3460" s="21"/>
      <c r="J3460" s="21"/>
      <c r="K3460" s="21"/>
    </row>
    <row r="3461" spans="1:11" s="130" customFormat="1" ht="12.75" hidden="1" customHeight="1" x14ac:dyDescent="0.2">
      <c r="A3461" s="63">
        <v>46</v>
      </c>
      <c r="B3461" s="38">
        <v>70401</v>
      </c>
      <c r="C3461" s="70"/>
      <c r="D3461" s="39" t="s">
        <v>72</v>
      </c>
      <c r="E3461" s="113">
        <v>0</v>
      </c>
      <c r="G3461" s="75"/>
      <c r="H3461" s="21"/>
      <c r="I3461" s="21"/>
      <c r="J3461" s="21"/>
      <c r="K3461" s="21"/>
    </row>
    <row r="3462" spans="1:11" s="130" customFormat="1" ht="12.75" hidden="1" customHeight="1" x14ac:dyDescent="0.2">
      <c r="A3462" s="63">
        <v>31</v>
      </c>
      <c r="B3462" s="38">
        <v>70401</v>
      </c>
      <c r="C3462" s="70"/>
      <c r="D3462" s="39" t="s">
        <v>72</v>
      </c>
      <c r="E3462" s="113">
        <v>0</v>
      </c>
      <c r="G3462" s="75"/>
      <c r="H3462" s="21"/>
      <c r="I3462" s="21"/>
      <c r="J3462" s="21"/>
      <c r="K3462" s="21"/>
    </row>
    <row r="3463" spans="1:11" s="130" customFormat="1" ht="12.75" hidden="1" customHeight="1" x14ac:dyDescent="0.2">
      <c r="A3463" s="63">
        <v>36</v>
      </c>
      <c r="B3463" s="38">
        <v>70401</v>
      </c>
      <c r="C3463" s="70"/>
      <c r="D3463" s="39" t="s">
        <v>72</v>
      </c>
      <c r="E3463" s="113">
        <v>0</v>
      </c>
      <c r="G3463" s="75"/>
      <c r="H3463" s="21"/>
      <c r="I3463" s="21"/>
      <c r="J3463" s="21"/>
      <c r="K3463" s="21"/>
    </row>
    <row r="3464" spans="1:11" s="130" customFormat="1" ht="12.75" hidden="1" customHeight="1" x14ac:dyDescent="0.2">
      <c r="A3464" s="63">
        <v>42</v>
      </c>
      <c r="B3464" s="38">
        <v>70401</v>
      </c>
      <c r="C3464" s="70"/>
      <c r="D3464" s="39" t="s">
        <v>72</v>
      </c>
      <c r="E3464" s="113">
        <v>0</v>
      </c>
      <c r="G3464" s="75"/>
      <c r="H3464" s="21"/>
      <c r="I3464" s="21"/>
      <c r="J3464" s="21"/>
      <c r="K3464" s="21"/>
    </row>
    <row r="3465" spans="1:11" s="130" customFormat="1" ht="12.75" hidden="1" customHeight="1" x14ac:dyDescent="0.2">
      <c r="A3465" s="63"/>
      <c r="B3465" s="38" t="s">
        <v>106</v>
      </c>
      <c r="C3465" s="70"/>
      <c r="D3465" s="39"/>
      <c r="E3465" s="114"/>
      <c r="G3465" s="75"/>
      <c r="H3465" s="21"/>
      <c r="I3465" s="21"/>
      <c r="J3465" s="21"/>
      <c r="K3465" s="21"/>
    </row>
    <row r="3466" spans="1:11" s="130" customFormat="1" ht="12.75" hidden="1" customHeight="1" x14ac:dyDescent="0.2">
      <c r="A3466" s="541" t="s">
        <v>275</v>
      </c>
      <c r="B3466" s="543"/>
      <c r="C3466" s="68"/>
      <c r="D3466" s="61" t="s">
        <v>43</v>
      </c>
      <c r="E3466" s="110">
        <f>SUM(E3467:E3476)</f>
        <v>0</v>
      </c>
      <c r="G3466" s="75"/>
      <c r="H3466" s="21"/>
      <c r="I3466" s="21"/>
      <c r="J3466" s="21"/>
      <c r="K3466" s="21"/>
    </row>
    <row r="3467" spans="1:11" s="130" customFormat="1" ht="12.75" hidden="1" customHeight="1" x14ac:dyDescent="0.2">
      <c r="A3467" s="63">
        <v>17</v>
      </c>
      <c r="B3467" s="38">
        <v>70501</v>
      </c>
      <c r="C3467" s="70"/>
      <c r="D3467" s="39" t="s">
        <v>44</v>
      </c>
      <c r="E3467" s="113">
        <v>0</v>
      </c>
      <c r="G3467" s="75"/>
      <c r="H3467" s="21"/>
      <c r="I3467" s="21"/>
      <c r="J3467" s="21"/>
      <c r="K3467" s="21"/>
    </row>
    <row r="3468" spans="1:11" s="130" customFormat="1" ht="12.75" hidden="1" customHeight="1" x14ac:dyDescent="0.2">
      <c r="A3468" s="63">
        <v>17</v>
      </c>
      <c r="B3468" s="38">
        <v>70502</v>
      </c>
      <c r="C3468" s="70"/>
      <c r="D3468" s="39" t="s">
        <v>45</v>
      </c>
      <c r="E3468" s="113">
        <v>0</v>
      </c>
      <c r="G3468" s="75"/>
      <c r="H3468" s="21"/>
      <c r="I3468" s="21"/>
      <c r="J3468" s="21"/>
      <c r="K3468" s="21"/>
    </row>
    <row r="3469" spans="1:11" s="130" customFormat="1" ht="12.75" hidden="1" customHeight="1" x14ac:dyDescent="0.2">
      <c r="A3469" s="63">
        <v>18</v>
      </c>
      <c r="B3469" s="38">
        <v>70501</v>
      </c>
      <c r="C3469" s="70"/>
      <c r="D3469" s="39" t="s">
        <v>44</v>
      </c>
      <c r="E3469" s="113">
        <v>0</v>
      </c>
      <c r="G3469" s="75"/>
      <c r="H3469" s="21"/>
      <c r="I3469" s="21"/>
      <c r="J3469" s="21"/>
      <c r="K3469" s="21"/>
    </row>
    <row r="3470" spans="1:11" s="130" customFormat="1" ht="12.75" hidden="1" customHeight="1" x14ac:dyDescent="0.2">
      <c r="A3470" s="63">
        <v>18</v>
      </c>
      <c r="B3470" s="38">
        <v>70502</v>
      </c>
      <c r="C3470" s="70"/>
      <c r="D3470" s="39" t="s">
        <v>45</v>
      </c>
      <c r="E3470" s="113">
        <v>0</v>
      </c>
      <c r="G3470" s="75"/>
      <c r="H3470" s="21"/>
      <c r="I3470" s="21"/>
      <c r="J3470" s="21"/>
      <c r="K3470" s="21"/>
    </row>
    <row r="3471" spans="1:11" s="130" customFormat="1" ht="12.75" hidden="1" customHeight="1" x14ac:dyDescent="0.2">
      <c r="A3471" s="63">
        <v>19</v>
      </c>
      <c r="B3471" s="38">
        <v>70501</v>
      </c>
      <c r="C3471" s="70"/>
      <c r="D3471" s="39" t="s">
        <v>44</v>
      </c>
      <c r="E3471" s="113">
        <v>0</v>
      </c>
      <c r="G3471" s="75"/>
      <c r="H3471" s="21"/>
      <c r="I3471" s="21"/>
      <c r="J3471" s="21"/>
      <c r="K3471" s="21"/>
    </row>
    <row r="3472" spans="1:11" s="130" customFormat="1" ht="12.75" hidden="1" customHeight="1" x14ac:dyDescent="0.2">
      <c r="A3472" s="63">
        <v>19</v>
      </c>
      <c r="B3472" s="38">
        <v>70502</v>
      </c>
      <c r="C3472" s="70"/>
      <c r="D3472" s="39" t="s">
        <v>45</v>
      </c>
      <c r="E3472" s="113">
        <v>0</v>
      </c>
      <c r="G3472" s="75"/>
      <c r="H3472" s="21"/>
      <c r="I3472" s="21"/>
      <c r="J3472" s="21"/>
      <c r="K3472" s="21"/>
    </row>
    <row r="3473" spans="1:11" s="130" customFormat="1" ht="12.75" hidden="1" customHeight="1" x14ac:dyDescent="0.2">
      <c r="A3473" s="63">
        <v>20</v>
      </c>
      <c r="B3473" s="38">
        <v>70501</v>
      </c>
      <c r="C3473" s="70"/>
      <c r="D3473" s="39" t="s">
        <v>44</v>
      </c>
      <c r="E3473" s="113">
        <v>0</v>
      </c>
      <c r="G3473" s="75"/>
      <c r="H3473" s="21"/>
      <c r="I3473" s="21"/>
      <c r="J3473" s="21"/>
      <c r="K3473" s="21"/>
    </row>
    <row r="3474" spans="1:11" s="130" customFormat="1" ht="12.75" hidden="1" customHeight="1" x14ac:dyDescent="0.2">
      <c r="A3474" s="63">
        <v>20</v>
      </c>
      <c r="B3474" s="38">
        <v>70502</v>
      </c>
      <c r="C3474" s="70"/>
      <c r="D3474" s="39" t="s">
        <v>45</v>
      </c>
      <c r="E3474" s="113">
        <v>0</v>
      </c>
      <c r="G3474" s="75"/>
      <c r="H3474" s="21"/>
      <c r="I3474" s="21"/>
      <c r="J3474" s="21"/>
      <c r="K3474" s="21"/>
    </row>
    <row r="3475" spans="1:11" s="130" customFormat="1" ht="12.75" hidden="1" customHeight="1" x14ac:dyDescent="0.2">
      <c r="A3475" s="63">
        <v>21</v>
      </c>
      <c r="B3475" s="38">
        <v>70501</v>
      </c>
      <c r="C3475" s="70"/>
      <c r="D3475" s="39" t="s">
        <v>44</v>
      </c>
      <c r="E3475" s="113">
        <v>0</v>
      </c>
      <c r="G3475" s="75"/>
      <c r="H3475" s="21"/>
      <c r="I3475" s="21"/>
      <c r="J3475" s="21"/>
      <c r="K3475" s="21"/>
    </row>
    <row r="3476" spans="1:11" s="130" customFormat="1" ht="12.75" hidden="1" customHeight="1" x14ac:dyDescent="0.2">
      <c r="A3476" s="63">
        <v>21</v>
      </c>
      <c r="B3476" s="38">
        <v>70502</v>
      </c>
      <c r="C3476" s="70"/>
      <c r="D3476" s="39" t="s">
        <v>45</v>
      </c>
      <c r="E3476" s="113">
        <v>0</v>
      </c>
      <c r="G3476" s="75"/>
      <c r="H3476" s="21"/>
      <c r="I3476" s="21"/>
      <c r="J3476" s="21"/>
      <c r="K3476" s="21"/>
    </row>
    <row r="3477" spans="1:11" s="130" customFormat="1" ht="12.75" hidden="1" customHeight="1" x14ac:dyDescent="0.2">
      <c r="A3477" s="63">
        <v>22</v>
      </c>
      <c r="B3477" s="38">
        <v>70501</v>
      </c>
      <c r="C3477" s="70"/>
      <c r="D3477" s="39" t="s">
        <v>44</v>
      </c>
      <c r="E3477" s="113">
        <v>0</v>
      </c>
      <c r="G3477" s="75"/>
      <c r="H3477" s="21"/>
      <c r="I3477" s="21"/>
      <c r="J3477" s="21"/>
      <c r="K3477" s="21"/>
    </row>
    <row r="3478" spans="1:11" s="130" customFormat="1" ht="12.75" hidden="1" customHeight="1" x14ac:dyDescent="0.2">
      <c r="A3478" s="63">
        <v>22</v>
      </c>
      <c r="B3478" s="38">
        <v>70502</v>
      </c>
      <c r="C3478" s="70"/>
      <c r="D3478" s="39" t="s">
        <v>45</v>
      </c>
      <c r="E3478" s="113">
        <v>0</v>
      </c>
      <c r="G3478" s="75"/>
      <c r="H3478" s="21"/>
      <c r="I3478" s="21"/>
      <c r="J3478" s="21"/>
      <c r="K3478" s="21"/>
    </row>
    <row r="3479" spans="1:11" s="130" customFormat="1" ht="12.75" hidden="1" customHeight="1" x14ac:dyDescent="0.2">
      <c r="A3479" s="63">
        <v>23</v>
      </c>
      <c r="B3479" s="38">
        <v>70501</v>
      </c>
      <c r="C3479" s="70"/>
      <c r="D3479" s="39" t="s">
        <v>44</v>
      </c>
      <c r="E3479" s="113">
        <v>0</v>
      </c>
      <c r="G3479" s="75"/>
      <c r="H3479" s="21"/>
      <c r="I3479" s="21"/>
      <c r="J3479" s="21"/>
      <c r="K3479" s="21"/>
    </row>
    <row r="3480" spans="1:11" s="130" customFormat="1" ht="12.75" hidden="1" customHeight="1" x14ac:dyDescent="0.2">
      <c r="A3480" s="63">
        <v>23</v>
      </c>
      <c r="B3480" s="38">
        <v>70502</v>
      </c>
      <c r="C3480" s="70"/>
      <c r="D3480" s="39" t="s">
        <v>45</v>
      </c>
      <c r="E3480" s="113">
        <v>0</v>
      </c>
      <c r="G3480" s="75"/>
      <c r="H3480" s="21"/>
      <c r="I3480" s="21"/>
      <c r="J3480" s="21"/>
      <c r="K3480" s="21"/>
    </row>
    <row r="3481" spans="1:11" s="130" customFormat="1" ht="12.75" hidden="1" customHeight="1" x14ac:dyDescent="0.2">
      <c r="A3481" s="63">
        <v>24</v>
      </c>
      <c r="B3481" s="38">
        <v>70501</v>
      </c>
      <c r="C3481" s="70"/>
      <c r="D3481" s="39" t="s">
        <v>44</v>
      </c>
      <c r="E3481" s="113">
        <v>0</v>
      </c>
      <c r="G3481" s="75"/>
      <c r="H3481" s="21"/>
      <c r="I3481" s="21"/>
      <c r="J3481" s="21"/>
      <c r="K3481" s="21"/>
    </row>
    <row r="3482" spans="1:11" s="130" customFormat="1" ht="12.75" hidden="1" customHeight="1" x14ac:dyDescent="0.2">
      <c r="A3482" s="63">
        <v>24</v>
      </c>
      <c r="B3482" s="38">
        <v>70502</v>
      </c>
      <c r="C3482" s="70"/>
      <c r="D3482" s="39" t="s">
        <v>45</v>
      </c>
      <c r="E3482" s="113">
        <v>0</v>
      </c>
      <c r="G3482" s="75"/>
      <c r="H3482" s="21"/>
      <c r="I3482" s="21"/>
      <c r="J3482" s="21"/>
      <c r="K3482" s="21"/>
    </row>
    <row r="3483" spans="1:11" s="130" customFormat="1" ht="12.75" hidden="1" customHeight="1" x14ac:dyDescent="0.2">
      <c r="A3483" s="63">
        <v>43</v>
      </c>
      <c r="B3483" s="38">
        <v>70501</v>
      </c>
      <c r="C3483" s="70"/>
      <c r="D3483" s="39" t="s">
        <v>44</v>
      </c>
      <c r="E3483" s="113">
        <v>0</v>
      </c>
      <c r="G3483" s="75"/>
      <c r="H3483" s="21"/>
      <c r="I3483" s="21"/>
      <c r="J3483" s="21"/>
      <c r="K3483" s="21"/>
    </row>
    <row r="3484" spans="1:11" s="130" customFormat="1" ht="12.75" hidden="1" customHeight="1" x14ac:dyDescent="0.2">
      <c r="A3484" s="63">
        <v>43</v>
      </c>
      <c r="B3484" s="38">
        <v>70502</v>
      </c>
      <c r="C3484" s="70"/>
      <c r="D3484" s="39" t="s">
        <v>45</v>
      </c>
      <c r="E3484" s="113">
        <v>0</v>
      </c>
      <c r="G3484" s="75"/>
      <c r="H3484" s="21"/>
      <c r="I3484" s="21"/>
      <c r="J3484" s="21"/>
      <c r="K3484" s="21"/>
    </row>
    <row r="3485" spans="1:11" s="130" customFormat="1" ht="12.75" hidden="1" customHeight="1" x14ac:dyDescent="0.2">
      <c r="A3485" s="63">
        <v>44</v>
      </c>
      <c r="B3485" s="38">
        <v>70501</v>
      </c>
      <c r="C3485" s="70"/>
      <c r="D3485" s="39" t="s">
        <v>44</v>
      </c>
      <c r="E3485" s="113">
        <v>0</v>
      </c>
      <c r="G3485" s="75"/>
      <c r="H3485" s="21"/>
      <c r="I3485" s="21"/>
      <c r="J3485" s="21"/>
      <c r="K3485" s="21"/>
    </row>
    <row r="3486" spans="1:11" s="130" customFormat="1" ht="12.75" hidden="1" customHeight="1" x14ac:dyDescent="0.2">
      <c r="A3486" s="63">
        <v>44</v>
      </c>
      <c r="B3486" s="38">
        <v>70502</v>
      </c>
      <c r="C3486" s="70"/>
      <c r="D3486" s="39" t="s">
        <v>45</v>
      </c>
      <c r="E3486" s="113">
        <v>0</v>
      </c>
      <c r="G3486" s="75"/>
      <c r="H3486" s="21"/>
      <c r="I3486" s="21"/>
      <c r="J3486" s="21"/>
      <c r="K3486" s="21"/>
    </row>
    <row r="3487" spans="1:11" s="130" customFormat="1" ht="12.75" hidden="1" customHeight="1" x14ac:dyDescent="0.2">
      <c r="A3487" s="63">
        <v>45</v>
      </c>
      <c r="B3487" s="38">
        <v>70501</v>
      </c>
      <c r="C3487" s="70"/>
      <c r="D3487" s="39" t="s">
        <v>44</v>
      </c>
      <c r="E3487" s="113">
        <v>0</v>
      </c>
      <c r="G3487" s="75"/>
      <c r="H3487" s="21"/>
      <c r="I3487" s="21"/>
      <c r="J3487" s="21"/>
      <c r="K3487" s="21"/>
    </row>
    <row r="3488" spans="1:11" s="130" customFormat="1" ht="12.75" hidden="1" customHeight="1" x14ac:dyDescent="0.2">
      <c r="A3488" s="63">
        <v>45</v>
      </c>
      <c r="B3488" s="38">
        <v>70502</v>
      </c>
      <c r="C3488" s="70"/>
      <c r="D3488" s="39" t="s">
        <v>45</v>
      </c>
      <c r="E3488" s="113">
        <v>0</v>
      </c>
      <c r="G3488" s="75"/>
      <c r="H3488" s="21"/>
      <c r="I3488" s="21"/>
      <c r="J3488" s="21"/>
      <c r="K3488" s="21"/>
    </row>
    <row r="3489" spans="1:11" s="130" customFormat="1" ht="12.75" hidden="1" customHeight="1" x14ac:dyDescent="0.2">
      <c r="A3489" s="63">
        <v>46</v>
      </c>
      <c r="B3489" s="38">
        <v>70501</v>
      </c>
      <c r="C3489" s="70"/>
      <c r="D3489" s="39" t="s">
        <v>44</v>
      </c>
      <c r="E3489" s="113">
        <v>0</v>
      </c>
      <c r="G3489" s="75"/>
      <c r="H3489" s="21"/>
      <c r="I3489" s="21"/>
      <c r="J3489" s="21"/>
      <c r="K3489" s="21"/>
    </row>
    <row r="3490" spans="1:11" s="130" customFormat="1" ht="12.75" hidden="1" customHeight="1" x14ac:dyDescent="0.2">
      <c r="A3490" s="63">
        <v>46</v>
      </c>
      <c r="B3490" s="38">
        <v>70502</v>
      </c>
      <c r="C3490" s="70"/>
      <c r="D3490" s="39" t="s">
        <v>45</v>
      </c>
      <c r="E3490" s="113">
        <v>0</v>
      </c>
      <c r="G3490" s="75"/>
      <c r="H3490" s="21"/>
      <c r="I3490" s="21"/>
      <c r="J3490" s="21"/>
      <c r="K3490" s="21"/>
    </row>
    <row r="3491" spans="1:11" s="130" customFormat="1" ht="12.75" hidden="1" customHeight="1" x14ac:dyDescent="0.2">
      <c r="A3491" s="63">
        <v>31</v>
      </c>
      <c r="B3491" s="38">
        <v>70501</v>
      </c>
      <c r="C3491" s="70"/>
      <c r="D3491" s="39" t="s">
        <v>44</v>
      </c>
      <c r="E3491" s="113">
        <v>0</v>
      </c>
      <c r="G3491" s="75"/>
      <c r="H3491" s="21"/>
      <c r="I3491" s="21"/>
      <c r="J3491" s="21"/>
      <c r="K3491" s="21"/>
    </row>
    <row r="3492" spans="1:11" ht="12.75" hidden="1" customHeight="1" x14ac:dyDescent="0.2">
      <c r="A3492" s="63">
        <v>31</v>
      </c>
      <c r="B3492" s="38">
        <v>70502</v>
      </c>
      <c r="C3492" s="70"/>
      <c r="D3492" s="39" t="s">
        <v>45</v>
      </c>
      <c r="E3492" s="113">
        <v>0</v>
      </c>
    </row>
    <row r="3493" spans="1:11" ht="12.75" hidden="1" customHeight="1" x14ac:dyDescent="0.2">
      <c r="A3493" s="63">
        <v>36</v>
      </c>
      <c r="B3493" s="38">
        <v>70501</v>
      </c>
      <c r="C3493" s="70"/>
      <c r="D3493" s="39" t="s">
        <v>44</v>
      </c>
      <c r="E3493" s="113">
        <v>0</v>
      </c>
    </row>
    <row r="3494" spans="1:11" ht="12.75" hidden="1" customHeight="1" x14ac:dyDescent="0.2">
      <c r="A3494" s="63">
        <v>36</v>
      </c>
      <c r="B3494" s="38">
        <v>70502</v>
      </c>
      <c r="C3494" s="70"/>
      <c r="D3494" s="39" t="s">
        <v>45</v>
      </c>
      <c r="E3494" s="113">
        <v>0</v>
      </c>
    </row>
    <row r="3495" spans="1:11" ht="12.75" hidden="1" customHeight="1" x14ac:dyDescent="0.2">
      <c r="A3495" s="63">
        <v>42</v>
      </c>
      <c r="B3495" s="38">
        <v>70501</v>
      </c>
      <c r="C3495" s="70"/>
      <c r="D3495" s="39" t="s">
        <v>44</v>
      </c>
      <c r="E3495" s="113">
        <v>0</v>
      </c>
    </row>
    <row r="3496" spans="1:11" ht="12.75" hidden="1" customHeight="1" x14ac:dyDescent="0.2">
      <c r="A3496" s="63">
        <v>42</v>
      </c>
      <c r="B3496" s="38">
        <v>70502</v>
      </c>
      <c r="C3496" s="70"/>
      <c r="D3496" s="39" t="s">
        <v>45</v>
      </c>
      <c r="E3496" s="113">
        <v>0</v>
      </c>
    </row>
    <row r="3497" spans="1:11" ht="12.75" hidden="1" customHeight="1" thickBot="1" x14ac:dyDescent="0.25">
      <c r="A3497" s="71"/>
      <c r="B3497" s="290" t="s">
        <v>106</v>
      </c>
      <c r="C3497" s="70"/>
      <c r="D3497" s="39"/>
      <c r="E3497" s="114"/>
    </row>
    <row r="3498" spans="1:11" ht="12.75" hidden="1" customHeight="1" thickBot="1" x14ac:dyDescent="0.25">
      <c r="A3498" s="562">
        <v>8</v>
      </c>
      <c r="B3498" s="564"/>
      <c r="C3498" s="83"/>
      <c r="D3498" s="84" t="s">
        <v>221</v>
      </c>
      <c r="E3498" s="118">
        <f>+E3500+E3562</f>
        <v>0</v>
      </c>
    </row>
    <row r="3499" spans="1:11" s="24" customFormat="1" ht="12.75" hidden="1" customHeight="1" x14ac:dyDescent="0.2">
      <c r="A3499" s="94"/>
      <c r="B3499" s="289" t="s">
        <v>106</v>
      </c>
      <c r="C3499" s="68"/>
      <c r="D3499" s="44"/>
      <c r="E3499" s="123"/>
      <c r="F3499" s="131"/>
      <c r="G3499" s="124"/>
    </row>
    <row r="3500" spans="1:11" ht="12.75" hidden="1" customHeight="1" x14ac:dyDescent="0.2">
      <c r="A3500" s="541" t="s">
        <v>276</v>
      </c>
      <c r="B3500" s="543"/>
      <c r="C3500" s="68"/>
      <c r="D3500" s="43" t="s">
        <v>222</v>
      </c>
      <c r="E3500" s="115">
        <f>SUM(E3501:E3520)</f>
        <v>0</v>
      </c>
    </row>
    <row r="3501" spans="1:11" ht="12.75" hidden="1" customHeight="1" x14ac:dyDescent="0.2">
      <c r="A3501" s="63">
        <v>17</v>
      </c>
      <c r="B3501" s="38">
        <v>80101</v>
      </c>
      <c r="C3501" s="70"/>
      <c r="D3501" s="39" t="s">
        <v>340</v>
      </c>
      <c r="E3501" s="113">
        <v>0</v>
      </c>
    </row>
    <row r="3502" spans="1:11" ht="12.75" hidden="1" customHeight="1" x14ac:dyDescent="0.2">
      <c r="A3502" s="63">
        <v>17</v>
      </c>
      <c r="B3502" s="38">
        <v>80102</v>
      </c>
      <c r="C3502" s="70"/>
      <c r="D3502" s="39" t="s">
        <v>341</v>
      </c>
      <c r="E3502" s="113">
        <v>0</v>
      </c>
    </row>
    <row r="3503" spans="1:11" ht="12.75" hidden="1" customHeight="1" x14ac:dyDescent="0.2">
      <c r="A3503" s="63">
        <v>17</v>
      </c>
      <c r="B3503" s="38">
        <v>80103</v>
      </c>
      <c r="C3503" s="70"/>
      <c r="D3503" s="39" t="s">
        <v>394</v>
      </c>
      <c r="E3503" s="113">
        <v>0</v>
      </c>
    </row>
    <row r="3504" spans="1:11" ht="12.75" hidden="1" customHeight="1" x14ac:dyDescent="0.2">
      <c r="A3504" s="63">
        <v>17</v>
      </c>
      <c r="B3504" s="38">
        <v>80104</v>
      </c>
      <c r="C3504" s="70"/>
      <c r="D3504" s="39" t="s">
        <v>395</v>
      </c>
      <c r="E3504" s="113">
        <v>0</v>
      </c>
    </row>
    <row r="3505" spans="1:11" ht="12.75" hidden="1" customHeight="1" x14ac:dyDescent="0.2">
      <c r="A3505" s="63">
        <v>18</v>
      </c>
      <c r="B3505" s="38">
        <v>80101</v>
      </c>
      <c r="C3505" s="70"/>
      <c r="D3505" s="39" t="s">
        <v>340</v>
      </c>
      <c r="E3505" s="113">
        <v>0</v>
      </c>
    </row>
    <row r="3506" spans="1:11" ht="12.75" hidden="1" customHeight="1" x14ac:dyDescent="0.2">
      <c r="A3506" s="63">
        <v>18</v>
      </c>
      <c r="B3506" s="38">
        <v>80102</v>
      </c>
      <c r="C3506" s="70"/>
      <c r="D3506" s="39" t="s">
        <v>341</v>
      </c>
      <c r="E3506" s="113">
        <v>0</v>
      </c>
    </row>
    <row r="3507" spans="1:11" ht="12.75" hidden="1" customHeight="1" x14ac:dyDescent="0.2">
      <c r="A3507" s="63">
        <v>18</v>
      </c>
      <c r="B3507" s="38">
        <v>80103</v>
      </c>
      <c r="C3507" s="70"/>
      <c r="D3507" s="39" t="s">
        <v>394</v>
      </c>
      <c r="E3507" s="113">
        <v>0</v>
      </c>
    </row>
    <row r="3508" spans="1:11" s="130" customFormat="1" ht="12.75" hidden="1" customHeight="1" x14ac:dyDescent="0.2">
      <c r="A3508" s="63">
        <v>18</v>
      </c>
      <c r="B3508" s="38">
        <v>80104</v>
      </c>
      <c r="C3508" s="70"/>
      <c r="D3508" s="39" t="s">
        <v>395</v>
      </c>
      <c r="E3508" s="113">
        <v>0</v>
      </c>
      <c r="G3508" s="75"/>
      <c r="H3508" s="21"/>
      <c r="I3508" s="21"/>
      <c r="J3508" s="21"/>
      <c r="K3508" s="21"/>
    </row>
    <row r="3509" spans="1:11" s="130" customFormat="1" ht="12.75" hidden="1" customHeight="1" x14ac:dyDescent="0.2">
      <c r="A3509" s="63">
        <v>19</v>
      </c>
      <c r="B3509" s="38">
        <v>80101</v>
      </c>
      <c r="C3509" s="70"/>
      <c r="D3509" s="39" t="s">
        <v>340</v>
      </c>
      <c r="E3509" s="113">
        <v>0</v>
      </c>
      <c r="G3509" s="75"/>
      <c r="H3509" s="21"/>
      <c r="I3509" s="21"/>
      <c r="J3509" s="21"/>
      <c r="K3509" s="21"/>
    </row>
    <row r="3510" spans="1:11" s="130" customFormat="1" ht="12.75" hidden="1" customHeight="1" x14ac:dyDescent="0.2">
      <c r="A3510" s="63">
        <v>19</v>
      </c>
      <c r="B3510" s="38">
        <v>80102</v>
      </c>
      <c r="C3510" s="70"/>
      <c r="D3510" s="39" t="s">
        <v>341</v>
      </c>
      <c r="E3510" s="113">
        <v>0</v>
      </c>
      <c r="G3510" s="75"/>
      <c r="H3510" s="21"/>
      <c r="I3510" s="21"/>
      <c r="J3510" s="21"/>
      <c r="K3510" s="21"/>
    </row>
    <row r="3511" spans="1:11" s="130" customFormat="1" ht="12.75" hidden="1" customHeight="1" x14ac:dyDescent="0.2">
      <c r="A3511" s="63">
        <v>19</v>
      </c>
      <c r="B3511" s="38">
        <v>80103</v>
      </c>
      <c r="C3511" s="70"/>
      <c r="D3511" s="39" t="s">
        <v>394</v>
      </c>
      <c r="E3511" s="113">
        <v>0</v>
      </c>
      <c r="G3511" s="75"/>
      <c r="H3511" s="21"/>
      <c r="I3511" s="21"/>
      <c r="J3511" s="21"/>
      <c r="K3511" s="21"/>
    </row>
    <row r="3512" spans="1:11" s="130" customFormat="1" ht="12.75" hidden="1" customHeight="1" x14ac:dyDescent="0.2">
      <c r="A3512" s="63">
        <v>19</v>
      </c>
      <c r="B3512" s="38">
        <v>80104</v>
      </c>
      <c r="C3512" s="70"/>
      <c r="D3512" s="39" t="s">
        <v>395</v>
      </c>
      <c r="E3512" s="113">
        <v>0</v>
      </c>
      <c r="G3512" s="75"/>
      <c r="H3512" s="21"/>
      <c r="I3512" s="21"/>
      <c r="J3512" s="21"/>
      <c r="K3512" s="21"/>
    </row>
    <row r="3513" spans="1:11" s="130" customFormat="1" ht="12.75" hidden="1" customHeight="1" x14ac:dyDescent="0.2">
      <c r="A3513" s="63">
        <v>20</v>
      </c>
      <c r="B3513" s="38">
        <v>80101</v>
      </c>
      <c r="C3513" s="70"/>
      <c r="D3513" s="39" t="s">
        <v>340</v>
      </c>
      <c r="E3513" s="113">
        <v>0</v>
      </c>
      <c r="G3513" s="75"/>
      <c r="H3513" s="21"/>
      <c r="I3513" s="21"/>
      <c r="J3513" s="21"/>
      <c r="K3513" s="21"/>
    </row>
    <row r="3514" spans="1:11" s="130" customFormat="1" ht="12.75" hidden="1" customHeight="1" x14ac:dyDescent="0.2">
      <c r="A3514" s="63">
        <v>20</v>
      </c>
      <c r="B3514" s="38">
        <v>80102</v>
      </c>
      <c r="C3514" s="70"/>
      <c r="D3514" s="39" t="s">
        <v>341</v>
      </c>
      <c r="E3514" s="113">
        <v>0</v>
      </c>
      <c r="G3514" s="75"/>
      <c r="H3514" s="21"/>
      <c r="I3514" s="21"/>
      <c r="J3514" s="21"/>
      <c r="K3514" s="21"/>
    </row>
    <row r="3515" spans="1:11" s="130" customFormat="1" ht="12.75" hidden="1" customHeight="1" x14ac:dyDescent="0.2">
      <c r="A3515" s="63">
        <v>20</v>
      </c>
      <c r="B3515" s="38">
        <v>80103</v>
      </c>
      <c r="C3515" s="70"/>
      <c r="D3515" s="39" t="s">
        <v>394</v>
      </c>
      <c r="E3515" s="113">
        <v>0</v>
      </c>
      <c r="G3515" s="75"/>
      <c r="H3515" s="21"/>
      <c r="I3515" s="21"/>
      <c r="J3515" s="21"/>
      <c r="K3515" s="21"/>
    </row>
    <row r="3516" spans="1:11" s="130" customFormat="1" ht="12.75" hidden="1" customHeight="1" x14ac:dyDescent="0.2">
      <c r="A3516" s="63">
        <v>20</v>
      </c>
      <c r="B3516" s="38">
        <v>80104</v>
      </c>
      <c r="C3516" s="70"/>
      <c r="D3516" s="39" t="s">
        <v>395</v>
      </c>
      <c r="E3516" s="113">
        <v>0</v>
      </c>
      <c r="G3516" s="75"/>
      <c r="H3516" s="21"/>
      <c r="I3516" s="21"/>
      <c r="J3516" s="21"/>
      <c r="K3516" s="21"/>
    </row>
    <row r="3517" spans="1:11" s="130" customFormat="1" ht="12.75" hidden="1" customHeight="1" x14ac:dyDescent="0.2">
      <c r="A3517" s="63">
        <v>21</v>
      </c>
      <c r="B3517" s="38">
        <v>80101</v>
      </c>
      <c r="C3517" s="70"/>
      <c r="D3517" s="39" t="s">
        <v>340</v>
      </c>
      <c r="E3517" s="113">
        <v>0</v>
      </c>
      <c r="G3517" s="75"/>
      <c r="H3517" s="21"/>
      <c r="I3517" s="21"/>
      <c r="J3517" s="21"/>
      <c r="K3517" s="21"/>
    </row>
    <row r="3518" spans="1:11" s="130" customFormat="1" ht="12.75" hidden="1" customHeight="1" x14ac:dyDescent="0.2">
      <c r="A3518" s="63">
        <v>21</v>
      </c>
      <c r="B3518" s="38">
        <v>80102</v>
      </c>
      <c r="C3518" s="70"/>
      <c r="D3518" s="39" t="s">
        <v>341</v>
      </c>
      <c r="E3518" s="113">
        <v>0</v>
      </c>
      <c r="G3518" s="75"/>
      <c r="H3518" s="21"/>
      <c r="I3518" s="21"/>
      <c r="J3518" s="21"/>
      <c r="K3518" s="21"/>
    </row>
    <row r="3519" spans="1:11" s="130" customFormat="1" ht="12.75" hidden="1" customHeight="1" x14ac:dyDescent="0.2">
      <c r="A3519" s="63">
        <v>21</v>
      </c>
      <c r="B3519" s="38">
        <v>80103</v>
      </c>
      <c r="C3519" s="70"/>
      <c r="D3519" s="39" t="s">
        <v>394</v>
      </c>
      <c r="E3519" s="113">
        <v>0</v>
      </c>
      <c r="G3519" s="75"/>
      <c r="H3519" s="21"/>
      <c r="I3519" s="21"/>
      <c r="J3519" s="21"/>
      <c r="K3519" s="21"/>
    </row>
    <row r="3520" spans="1:11" s="130" customFormat="1" ht="12.75" hidden="1" customHeight="1" x14ac:dyDescent="0.2">
      <c r="A3520" s="63">
        <v>21</v>
      </c>
      <c r="B3520" s="38">
        <v>80104</v>
      </c>
      <c r="C3520" s="70"/>
      <c r="D3520" s="39" t="s">
        <v>395</v>
      </c>
      <c r="E3520" s="113">
        <v>0</v>
      </c>
      <c r="G3520" s="75"/>
      <c r="H3520" s="21"/>
      <c r="I3520" s="21"/>
      <c r="J3520" s="21"/>
      <c r="K3520" s="21"/>
    </row>
    <row r="3521" spans="1:11" s="130" customFormat="1" ht="12.75" hidden="1" customHeight="1" x14ac:dyDescent="0.2">
      <c r="A3521" s="63">
        <v>22</v>
      </c>
      <c r="B3521" s="38">
        <v>80101</v>
      </c>
      <c r="C3521" s="70"/>
      <c r="D3521" s="39" t="s">
        <v>340</v>
      </c>
      <c r="E3521" s="113">
        <v>0</v>
      </c>
      <c r="G3521" s="75"/>
      <c r="H3521" s="21"/>
      <c r="I3521" s="21"/>
      <c r="J3521" s="21"/>
      <c r="K3521" s="21"/>
    </row>
    <row r="3522" spans="1:11" s="130" customFormat="1" ht="12.75" hidden="1" customHeight="1" x14ac:dyDescent="0.2">
      <c r="A3522" s="63">
        <v>22</v>
      </c>
      <c r="B3522" s="38">
        <v>80102</v>
      </c>
      <c r="C3522" s="70"/>
      <c r="D3522" s="39" t="s">
        <v>341</v>
      </c>
      <c r="E3522" s="113">
        <v>0</v>
      </c>
      <c r="G3522" s="75"/>
      <c r="H3522" s="21"/>
      <c r="I3522" s="21"/>
      <c r="J3522" s="21"/>
      <c r="K3522" s="21"/>
    </row>
    <row r="3523" spans="1:11" s="130" customFormat="1" ht="12.75" hidden="1" customHeight="1" x14ac:dyDescent="0.2">
      <c r="A3523" s="63">
        <v>22</v>
      </c>
      <c r="B3523" s="38">
        <v>80103</v>
      </c>
      <c r="C3523" s="70"/>
      <c r="D3523" s="39" t="s">
        <v>394</v>
      </c>
      <c r="E3523" s="113">
        <v>0</v>
      </c>
      <c r="G3523" s="75"/>
      <c r="H3523" s="21"/>
      <c r="I3523" s="21"/>
      <c r="J3523" s="21"/>
      <c r="K3523" s="21"/>
    </row>
    <row r="3524" spans="1:11" s="130" customFormat="1" ht="12.75" hidden="1" customHeight="1" x14ac:dyDescent="0.2">
      <c r="A3524" s="63">
        <v>22</v>
      </c>
      <c r="B3524" s="38">
        <v>80104</v>
      </c>
      <c r="C3524" s="70"/>
      <c r="D3524" s="39" t="s">
        <v>395</v>
      </c>
      <c r="E3524" s="113">
        <v>0</v>
      </c>
      <c r="G3524" s="75"/>
      <c r="H3524" s="21"/>
      <c r="I3524" s="21"/>
      <c r="J3524" s="21"/>
      <c r="K3524" s="21"/>
    </row>
    <row r="3525" spans="1:11" s="130" customFormat="1" ht="12.75" hidden="1" customHeight="1" x14ac:dyDescent="0.2">
      <c r="A3525" s="63">
        <v>23</v>
      </c>
      <c r="B3525" s="38">
        <v>80101</v>
      </c>
      <c r="C3525" s="70"/>
      <c r="D3525" s="39" t="s">
        <v>340</v>
      </c>
      <c r="E3525" s="113">
        <v>0</v>
      </c>
      <c r="G3525" s="75"/>
      <c r="H3525" s="21"/>
      <c r="I3525" s="21"/>
      <c r="J3525" s="21"/>
      <c r="K3525" s="21"/>
    </row>
    <row r="3526" spans="1:11" s="130" customFormat="1" ht="12.75" hidden="1" customHeight="1" x14ac:dyDescent="0.2">
      <c r="A3526" s="63">
        <v>23</v>
      </c>
      <c r="B3526" s="38">
        <v>80102</v>
      </c>
      <c r="C3526" s="70"/>
      <c r="D3526" s="39" t="s">
        <v>341</v>
      </c>
      <c r="E3526" s="113">
        <v>0</v>
      </c>
      <c r="G3526" s="75"/>
      <c r="H3526" s="21"/>
      <c r="I3526" s="21"/>
      <c r="J3526" s="21"/>
      <c r="K3526" s="21"/>
    </row>
    <row r="3527" spans="1:11" s="130" customFormat="1" ht="12.75" hidden="1" customHeight="1" x14ac:dyDescent="0.2">
      <c r="A3527" s="63">
        <v>23</v>
      </c>
      <c r="B3527" s="38">
        <v>80103</v>
      </c>
      <c r="C3527" s="70"/>
      <c r="D3527" s="39" t="s">
        <v>394</v>
      </c>
      <c r="E3527" s="113">
        <v>0</v>
      </c>
      <c r="G3527" s="75"/>
      <c r="H3527" s="21"/>
      <c r="I3527" s="21"/>
      <c r="J3527" s="21"/>
      <c r="K3527" s="21"/>
    </row>
    <row r="3528" spans="1:11" s="130" customFormat="1" ht="12.75" hidden="1" customHeight="1" x14ac:dyDescent="0.2">
      <c r="A3528" s="63">
        <v>23</v>
      </c>
      <c r="B3528" s="38">
        <v>80104</v>
      </c>
      <c r="C3528" s="70"/>
      <c r="D3528" s="39" t="s">
        <v>395</v>
      </c>
      <c r="E3528" s="113">
        <v>0</v>
      </c>
      <c r="G3528" s="75"/>
      <c r="H3528" s="21"/>
      <c r="I3528" s="21"/>
      <c r="J3528" s="21"/>
      <c r="K3528" s="21"/>
    </row>
    <row r="3529" spans="1:11" s="130" customFormat="1" ht="12.75" hidden="1" customHeight="1" x14ac:dyDescent="0.2">
      <c r="A3529" s="63">
        <v>24</v>
      </c>
      <c r="B3529" s="38">
        <v>80101</v>
      </c>
      <c r="C3529" s="70"/>
      <c r="D3529" s="39" t="s">
        <v>340</v>
      </c>
      <c r="E3529" s="113">
        <v>0</v>
      </c>
      <c r="G3529" s="75"/>
      <c r="H3529" s="21"/>
      <c r="I3529" s="21"/>
      <c r="J3529" s="21"/>
      <c r="K3529" s="21"/>
    </row>
    <row r="3530" spans="1:11" s="130" customFormat="1" ht="12.75" hidden="1" customHeight="1" x14ac:dyDescent="0.2">
      <c r="A3530" s="63">
        <v>24</v>
      </c>
      <c r="B3530" s="38">
        <v>80102</v>
      </c>
      <c r="C3530" s="70"/>
      <c r="D3530" s="39" t="s">
        <v>341</v>
      </c>
      <c r="E3530" s="113">
        <v>0</v>
      </c>
      <c r="G3530" s="75"/>
      <c r="H3530" s="21"/>
      <c r="I3530" s="21"/>
      <c r="J3530" s="21"/>
      <c r="K3530" s="21"/>
    </row>
    <row r="3531" spans="1:11" s="130" customFormat="1" ht="12.75" hidden="1" customHeight="1" x14ac:dyDescent="0.2">
      <c r="A3531" s="63">
        <v>24</v>
      </c>
      <c r="B3531" s="38">
        <v>80103</v>
      </c>
      <c r="C3531" s="70"/>
      <c r="D3531" s="39" t="s">
        <v>394</v>
      </c>
      <c r="E3531" s="113">
        <v>0</v>
      </c>
      <c r="G3531" s="75"/>
      <c r="H3531" s="21"/>
      <c r="I3531" s="21"/>
      <c r="J3531" s="21"/>
      <c r="K3531" s="21"/>
    </row>
    <row r="3532" spans="1:11" s="130" customFormat="1" ht="12.75" hidden="1" customHeight="1" x14ac:dyDescent="0.2">
      <c r="A3532" s="63">
        <v>24</v>
      </c>
      <c r="B3532" s="38">
        <v>80104</v>
      </c>
      <c r="C3532" s="70"/>
      <c r="D3532" s="39" t="s">
        <v>395</v>
      </c>
      <c r="E3532" s="113">
        <v>0</v>
      </c>
      <c r="G3532" s="75"/>
      <c r="H3532" s="21"/>
      <c r="I3532" s="21"/>
      <c r="J3532" s="21"/>
      <c r="K3532" s="21"/>
    </row>
    <row r="3533" spans="1:11" s="130" customFormat="1" ht="12.75" hidden="1" customHeight="1" x14ac:dyDescent="0.2">
      <c r="A3533" s="63">
        <v>43</v>
      </c>
      <c r="B3533" s="38">
        <v>80101</v>
      </c>
      <c r="C3533" s="70"/>
      <c r="D3533" s="39" t="s">
        <v>340</v>
      </c>
      <c r="E3533" s="113">
        <v>0</v>
      </c>
      <c r="G3533" s="75"/>
      <c r="H3533" s="21"/>
      <c r="I3533" s="21"/>
      <c r="J3533" s="21"/>
      <c r="K3533" s="21"/>
    </row>
    <row r="3534" spans="1:11" s="130" customFormat="1" ht="12.75" hidden="1" customHeight="1" x14ac:dyDescent="0.2">
      <c r="A3534" s="63">
        <v>43</v>
      </c>
      <c r="B3534" s="38">
        <v>80102</v>
      </c>
      <c r="C3534" s="70"/>
      <c r="D3534" s="39" t="s">
        <v>341</v>
      </c>
      <c r="E3534" s="113">
        <v>0</v>
      </c>
      <c r="G3534" s="75"/>
      <c r="H3534" s="21"/>
      <c r="I3534" s="21"/>
      <c r="J3534" s="21"/>
      <c r="K3534" s="21"/>
    </row>
    <row r="3535" spans="1:11" s="130" customFormat="1" ht="12.75" hidden="1" customHeight="1" x14ac:dyDescent="0.2">
      <c r="A3535" s="63">
        <v>43</v>
      </c>
      <c r="B3535" s="38">
        <v>80103</v>
      </c>
      <c r="C3535" s="70"/>
      <c r="D3535" s="39" t="s">
        <v>394</v>
      </c>
      <c r="E3535" s="113">
        <v>0</v>
      </c>
      <c r="G3535" s="75"/>
      <c r="H3535" s="21"/>
      <c r="I3535" s="21"/>
      <c r="J3535" s="21"/>
      <c r="K3535" s="21"/>
    </row>
    <row r="3536" spans="1:11" s="130" customFormat="1" ht="12.75" hidden="1" customHeight="1" x14ac:dyDescent="0.2">
      <c r="A3536" s="63">
        <v>43</v>
      </c>
      <c r="B3536" s="38">
        <v>80104</v>
      </c>
      <c r="C3536" s="70"/>
      <c r="D3536" s="39" t="s">
        <v>395</v>
      </c>
      <c r="E3536" s="113">
        <v>0</v>
      </c>
      <c r="G3536" s="75"/>
      <c r="H3536" s="21"/>
      <c r="I3536" s="21"/>
      <c r="J3536" s="21"/>
      <c r="K3536" s="21"/>
    </row>
    <row r="3537" spans="1:11" s="130" customFormat="1" ht="12.75" hidden="1" customHeight="1" x14ac:dyDescent="0.2">
      <c r="A3537" s="63">
        <v>44</v>
      </c>
      <c r="B3537" s="38">
        <v>80101</v>
      </c>
      <c r="C3537" s="70"/>
      <c r="D3537" s="39" t="s">
        <v>340</v>
      </c>
      <c r="E3537" s="113">
        <v>0</v>
      </c>
      <c r="G3537" s="75"/>
      <c r="H3537" s="21"/>
      <c r="I3537" s="21"/>
      <c r="J3537" s="21"/>
      <c r="K3537" s="21"/>
    </row>
    <row r="3538" spans="1:11" s="130" customFormat="1" ht="12.75" hidden="1" customHeight="1" x14ac:dyDescent="0.2">
      <c r="A3538" s="63">
        <v>44</v>
      </c>
      <c r="B3538" s="38">
        <v>80102</v>
      </c>
      <c r="C3538" s="70"/>
      <c r="D3538" s="39" t="s">
        <v>341</v>
      </c>
      <c r="E3538" s="113">
        <v>0</v>
      </c>
      <c r="G3538" s="75"/>
      <c r="H3538" s="21"/>
      <c r="I3538" s="21"/>
      <c r="J3538" s="21"/>
      <c r="K3538" s="21"/>
    </row>
    <row r="3539" spans="1:11" s="130" customFormat="1" ht="12.75" hidden="1" customHeight="1" x14ac:dyDescent="0.2">
      <c r="A3539" s="63">
        <v>44</v>
      </c>
      <c r="B3539" s="38">
        <v>80103</v>
      </c>
      <c r="C3539" s="70"/>
      <c r="D3539" s="39" t="s">
        <v>394</v>
      </c>
      <c r="E3539" s="113">
        <v>0</v>
      </c>
      <c r="G3539" s="75"/>
      <c r="H3539" s="21"/>
      <c r="I3539" s="21"/>
      <c r="J3539" s="21"/>
      <c r="K3539" s="21"/>
    </row>
    <row r="3540" spans="1:11" s="130" customFormat="1" ht="12.75" hidden="1" customHeight="1" x14ac:dyDescent="0.2">
      <c r="A3540" s="63">
        <v>44</v>
      </c>
      <c r="B3540" s="38">
        <v>80104</v>
      </c>
      <c r="C3540" s="70"/>
      <c r="D3540" s="39" t="s">
        <v>395</v>
      </c>
      <c r="E3540" s="113">
        <v>0</v>
      </c>
      <c r="G3540" s="75"/>
      <c r="H3540" s="21"/>
      <c r="I3540" s="21"/>
      <c r="J3540" s="21"/>
      <c r="K3540" s="21"/>
    </row>
    <row r="3541" spans="1:11" s="130" customFormat="1" ht="12.75" hidden="1" customHeight="1" x14ac:dyDescent="0.2">
      <c r="A3541" s="63">
        <v>45</v>
      </c>
      <c r="B3541" s="38">
        <v>80101</v>
      </c>
      <c r="C3541" s="70"/>
      <c r="D3541" s="39" t="s">
        <v>340</v>
      </c>
      <c r="E3541" s="113">
        <v>0</v>
      </c>
      <c r="G3541" s="75"/>
      <c r="H3541" s="21"/>
      <c r="I3541" s="21"/>
      <c r="J3541" s="21"/>
      <c r="K3541" s="21"/>
    </row>
    <row r="3542" spans="1:11" s="130" customFormat="1" ht="12.75" hidden="1" customHeight="1" x14ac:dyDescent="0.2">
      <c r="A3542" s="63">
        <v>45</v>
      </c>
      <c r="B3542" s="38">
        <v>80102</v>
      </c>
      <c r="C3542" s="70"/>
      <c r="D3542" s="39" t="s">
        <v>341</v>
      </c>
      <c r="E3542" s="113">
        <v>0</v>
      </c>
      <c r="G3542" s="75"/>
      <c r="H3542" s="21"/>
      <c r="I3542" s="21"/>
      <c r="J3542" s="21"/>
      <c r="K3542" s="21"/>
    </row>
    <row r="3543" spans="1:11" s="130" customFormat="1" ht="12.75" hidden="1" customHeight="1" x14ac:dyDescent="0.2">
      <c r="A3543" s="63">
        <v>45</v>
      </c>
      <c r="B3543" s="38">
        <v>80103</v>
      </c>
      <c r="C3543" s="70"/>
      <c r="D3543" s="39" t="s">
        <v>394</v>
      </c>
      <c r="E3543" s="113">
        <v>0</v>
      </c>
      <c r="G3543" s="75"/>
      <c r="H3543" s="21"/>
      <c r="I3543" s="21"/>
      <c r="J3543" s="21"/>
      <c r="K3543" s="21"/>
    </row>
    <row r="3544" spans="1:11" s="130" customFormat="1" ht="12.75" hidden="1" customHeight="1" x14ac:dyDescent="0.2">
      <c r="A3544" s="63">
        <v>45</v>
      </c>
      <c r="B3544" s="38">
        <v>80104</v>
      </c>
      <c r="C3544" s="70"/>
      <c r="D3544" s="39" t="s">
        <v>395</v>
      </c>
      <c r="E3544" s="113">
        <v>0</v>
      </c>
      <c r="G3544" s="75"/>
      <c r="H3544" s="21"/>
      <c r="I3544" s="21"/>
      <c r="J3544" s="21"/>
      <c r="K3544" s="21"/>
    </row>
    <row r="3545" spans="1:11" s="130" customFormat="1" ht="12.75" hidden="1" customHeight="1" x14ac:dyDescent="0.2">
      <c r="A3545" s="63">
        <v>46</v>
      </c>
      <c r="B3545" s="38">
        <v>80101</v>
      </c>
      <c r="C3545" s="70"/>
      <c r="D3545" s="39" t="s">
        <v>340</v>
      </c>
      <c r="E3545" s="113">
        <v>0</v>
      </c>
      <c r="G3545" s="75"/>
      <c r="H3545" s="21"/>
      <c r="I3545" s="21"/>
      <c r="J3545" s="21"/>
      <c r="K3545" s="21"/>
    </row>
    <row r="3546" spans="1:11" s="130" customFormat="1" ht="12.75" hidden="1" customHeight="1" x14ac:dyDescent="0.2">
      <c r="A3546" s="63">
        <v>46</v>
      </c>
      <c r="B3546" s="38">
        <v>80102</v>
      </c>
      <c r="C3546" s="70"/>
      <c r="D3546" s="39" t="s">
        <v>341</v>
      </c>
      <c r="E3546" s="113">
        <v>0</v>
      </c>
      <c r="G3546" s="75"/>
      <c r="H3546" s="21"/>
      <c r="I3546" s="21"/>
      <c r="J3546" s="21"/>
      <c r="K3546" s="21"/>
    </row>
    <row r="3547" spans="1:11" s="130" customFormat="1" ht="12.75" hidden="1" customHeight="1" x14ac:dyDescent="0.2">
      <c r="A3547" s="63">
        <v>46</v>
      </c>
      <c r="B3547" s="38">
        <v>80103</v>
      </c>
      <c r="C3547" s="70"/>
      <c r="D3547" s="39" t="s">
        <v>394</v>
      </c>
      <c r="E3547" s="113">
        <v>0</v>
      </c>
      <c r="G3547" s="75"/>
      <c r="H3547" s="21"/>
      <c r="I3547" s="21"/>
      <c r="J3547" s="21"/>
      <c r="K3547" s="21"/>
    </row>
    <row r="3548" spans="1:11" s="130" customFormat="1" ht="12.75" hidden="1" customHeight="1" x14ac:dyDescent="0.2">
      <c r="A3548" s="63">
        <v>46</v>
      </c>
      <c r="B3548" s="38">
        <v>80104</v>
      </c>
      <c r="C3548" s="70"/>
      <c r="D3548" s="39" t="s">
        <v>395</v>
      </c>
      <c r="E3548" s="113">
        <v>0</v>
      </c>
      <c r="G3548" s="75"/>
      <c r="H3548" s="21"/>
      <c r="I3548" s="21"/>
      <c r="J3548" s="21"/>
      <c r="K3548" s="21"/>
    </row>
    <row r="3549" spans="1:11" s="130" customFormat="1" ht="12.75" hidden="1" customHeight="1" x14ac:dyDescent="0.2">
      <c r="A3549" s="63">
        <v>31</v>
      </c>
      <c r="B3549" s="38">
        <v>80101</v>
      </c>
      <c r="C3549" s="70"/>
      <c r="D3549" s="39" t="s">
        <v>340</v>
      </c>
      <c r="E3549" s="113">
        <v>0</v>
      </c>
      <c r="G3549" s="75"/>
      <c r="H3549" s="21"/>
      <c r="I3549" s="21"/>
      <c r="J3549" s="21"/>
      <c r="K3549" s="21"/>
    </row>
    <row r="3550" spans="1:11" s="130" customFormat="1" ht="12.75" hidden="1" customHeight="1" x14ac:dyDescent="0.2">
      <c r="A3550" s="63">
        <v>31</v>
      </c>
      <c r="B3550" s="38">
        <v>80102</v>
      </c>
      <c r="C3550" s="70"/>
      <c r="D3550" s="39" t="s">
        <v>341</v>
      </c>
      <c r="E3550" s="113">
        <v>0</v>
      </c>
      <c r="G3550" s="75"/>
      <c r="H3550" s="21"/>
      <c r="I3550" s="21"/>
      <c r="J3550" s="21"/>
      <c r="K3550" s="21"/>
    </row>
    <row r="3551" spans="1:11" s="130" customFormat="1" ht="12.75" hidden="1" customHeight="1" x14ac:dyDescent="0.2">
      <c r="A3551" s="63">
        <v>31</v>
      </c>
      <c r="B3551" s="38">
        <v>80103</v>
      </c>
      <c r="C3551" s="70"/>
      <c r="D3551" s="39" t="s">
        <v>394</v>
      </c>
      <c r="E3551" s="113">
        <v>0</v>
      </c>
      <c r="G3551" s="75"/>
      <c r="H3551" s="21"/>
      <c r="I3551" s="21"/>
      <c r="J3551" s="21"/>
      <c r="K3551" s="21"/>
    </row>
    <row r="3552" spans="1:11" s="130" customFormat="1" ht="12.75" hidden="1" customHeight="1" x14ac:dyDescent="0.2">
      <c r="A3552" s="63">
        <v>31</v>
      </c>
      <c r="B3552" s="38">
        <v>80104</v>
      </c>
      <c r="C3552" s="70"/>
      <c r="D3552" s="39" t="s">
        <v>395</v>
      </c>
      <c r="E3552" s="113">
        <v>0</v>
      </c>
      <c r="G3552" s="75"/>
      <c r="H3552" s="21"/>
      <c r="I3552" s="21"/>
      <c r="J3552" s="21"/>
      <c r="K3552" s="21"/>
    </row>
    <row r="3553" spans="1:11" s="130" customFormat="1" ht="12.75" hidden="1" customHeight="1" x14ac:dyDescent="0.2">
      <c r="A3553" s="63">
        <v>36</v>
      </c>
      <c r="B3553" s="38">
        <v>80101</v>
      </c>
      <c r="C3553" s="70"/>
      <c r="D3553" s="39" t="s">
        <v>340</v>
      </c>
      <c r="E3553" s="113">
        <v>0</v>
      </c>
      <c r="G3553" s="75"/>
      <c r="H3553" s="21"/>
      <c r="I3553" s="21"/>
      <c r="J3553" s="21"/>
      <c r="K3553" s="21"/>
    </row>
    <row r="3554" spans="1:11" s="130" customFormat="1" ht="12.75" hidden="1" customHeight="1" x14ac:dyDescent="0.2">
      <c r="A3554" s="63">
        <v>36</v>
      </c>
      <c r="B3554" s="38">
        <v>80102</v>
      </c>
      <c r="C3554" s="70"/>
      <c r="D3554" s="39" t="s">
        <v>341</v>
      </c>
      <c r="E3554" s="113">
        <v>0</v>
      </c>
      <c r="G3554" s="75"/>
      <c r="H3554" s="21"/>
      <c r="I3554" s="21"/>
      <c r="J3554" s="21"/>
      <c r="K3554" s="21"/>
    </row>
    <row r="3555" spans="1:11" s="130" customFormat="1" ht="12.75" hidden="1" customHeight="1" x14ac:dyDescent="0.2">
      <c r="A3555" s="63">
        <v>36</v>
      </c>
      <c r="B3555" s="38">
        <v>80103</v>
      </c>
      <c r="C3555" s="70"/>
      <c r="D3555" s="39" t="s">
        <v>394</v>
      </c>
      <c r="E3555" s="113">
        <v>0</v>
      </c>
      <c r="G3555" s="75"/>
      <c r="H3555" s="21"/>
      <c r="I3555" s="21"/>
      <c r="J3555" s="21"/>
      <c r="K3555" s="21"/>
    </row>
    <row r="3556" spans="1:11" s="130" customFormat="1" ht="12.75" hidden="1" customHeight="1" x14ac:dyDescent="0.2">
      <c r="A3556" s="63">
        <v>36</v>
      </c>
      <c r="B3556" s="38">
        <v>80104</v>
      </c>
      <c r="C3556" s="70"/>
      <c r="D3556" s="39" t="s">
        <v>395</v>
      </c>
      <c r="E3556" s="113">
        <v>0</v>
      </c>
      <c r="G3556" s="75"/>
      <c r="H3556" s="21"/>
      <c r="I3556" s="21"/>
      <c r="J3556" s="21"/>
      <c r="K3556" s="21"/>
    </row>
    <row r="3557" spans="1:11" s="130" customFormat="1" ht="12.75" hidden="1" customHeight="1" x14ac:dyDescent="0.2">
      <c r="A3557" s="63">
        <v>42</v>
      </c>
      <c r="B3557" s="38">
        <v>80101</v>
      </c>
      <c r="C3557" s="70"/>
      <c r="D3557" s="39" t="s">
        <v>340</v>
      </c>
      <c r="E3557" s="113">
        <v>0</v>
      </c>
      <c r="G3557" s="75"/>
      <c r="H3557" s="21"/>
      <c r="I3557" s="21"/>
      <c r="J3557" s="21"/>
      <c r="K3557" s="21"/>
    </row>
    <row r="3558" spans="1:11" s="130" customFormat="1" ht="12.75" hidden="1" customHeight="1" x14ac:dyDescent="0.2">
      <c r="A3558" s="63">
        <v>42</v>
      </c>
      <c r="B3558" s="38">
        <v>80102</v>
      </c>
      <c r="C3558" s="70"/>
      <c r="D3558" s="39" t="s">
        <v>341</v>
      </c>
      <c r="E3558" s="113">
        <v>0</v>
      </c>
      <c r="G3558" s="75"/>
      <c r="H3558" s="21"/>
      <c r="I3558" s="21"/>
      <c r="J3558" s="21"/>
      <c r="K3558" s="21"/>
    </row>
    <row r="3559" spans="1:11" s="130" customFormat="1" ht="12.75" hidden="1" customHeight="1" x14ac:dyDescent="0.2">
      <c r="A3559" s="63">
        <v>42</v>
      </c>
      <c r="B3559" s="38">
        <v>80103</v>
      </c>
      <c r="C3559" s="70"/>
      <c r="D3559" s="39" t="s">
        <v>394</v>
      </c>
      <c r="E3559" s="113">
        <v>0</v>
      </c>
      <c r="G3559" s="75"/>
      <c r="H3559" s="21"/>
      <c r="I3559" s="21"/>
      <c r="J3559" s="21"/>
      <c r="K3559" s="21"/>
    </row>
    <row r="3560" spans="1:11" s="130" customFormat="1" ht="12.75" hidden="1" customHeight="1" x14ac:dyDescent="0.2">
      <c r="A3560" s="63">
        <v>42</v>
      </c>
      <c r="B3560" s="38">
        <v>80104</v>
      </c>
      <c r="C3560" s="70"/>
      <c r="D3560" s="39" t="s">
        <v>395</v>
      </c>
      <c r="E3560" s="113">
        <v>0</v>
      </c>
      <c r="G3560" s="75"/>
      <c r="H3560" s="21"/>
      <c r="I3560" s="21"/>
      <c r="J3560" s="21"/>
      <c r="K3560" s="21"/>
    </row>
    <row r="3561" spans="1:11" s="130" customFormat="1" ht="12.75" hidden="1" customHeight="1" x14ac:dyDescent="0.2">
      <c r="A3561" s="63"/>
      <c r="B3561" s="38" t="s">
        <v>106</v>
      </c>
      <c r="C3561" s="70"/>
      <c r="D3561" s="39"/>
      <c r="E3561" s="114"/>
      <c r="G3561" s="75"/>
      <c r="H3561" s="21"/>
      <c r="I3561" s="21"/>
      <c r="J3561" s="21"/>
      <c r="K3561" s="21"/>
    </row>
    <row r="3562" spans="1:11" s="130" customFormat="1" ht="12.75" hidden="1" customHeight="1" x14ac:dyDescent="0.2">
      <c r="A3562" s="541" t="s">
        <v>277</v>
      </c>
      <c r="B3562" s="543"/>
      <c r="C3562" s="68"/>
      <c r="D3562" s="43" t="s">
        <v>342</v>
      </c>
      <c r="E3562" s="115">
        <f>SUM(E3563:E3602)</f>
        <v>0</v>
      </c>
      <c r="G3562" s="75"/>
      <c r="H3562" s="21"/>
      <c r="I3562" s="21"/>
      <c r="J3562" s="21"/>
      <c r="K3562" s="21"/>
    </row>
    <row r="3563" spans="1:11" s="130" customFormat="1" ht="12.75" hidden="1" customHeight="1" x14ac:dyDescent="0.2">
      <c r="A3563" s="63">
        <v>17</v>
      </c>
      <c r="B3563" s="38">
        <v>80201</v>
      </c>
      <c r="C3563" s="70"/>
      <c r="D3563" s="39" t="s">
        <v>343</v>
      </c>
      <c r="E3563" s="113">
        <v>0</v>
      </c>
      <c r="G3563" s="75"/>
      <c r="H3563" s="21"/>
      <c r="I3563" s="21"/>
      <c r="J3563" s="21"/>
      <c r="K3563" s="21"/>
    </row>
    <row r="3564" spans="1:11" s="130" customFormat="1" ht="12.75" hidden="1" customHeight="1" x14ac:dyDescent="0.2">
      <c r="A3564" s="63">
        <v>17</v>
      </c>
      <c r="B3564" s="38">
        <v>80202</v>
      </c>
      <c r="C3564" s="70"/>
      <c r="D3564" s="39" t="s">
        <v>344</v>
      </c>
      <c r="E3564" s="113">
        <v>0</v>
      </c>
      <c r="G3564" s="75"/>
      <c r="H3564" s="21"/>
      <c r="I3564" s="21"/>
      <c r="J3564" s="21"/>
      <c r="K3564" s="21"/>
    </row>
    <row r="3565" spans="1:11" s="130" customFormat="1" ht="12.75" hidden="1" customHeight="1" x14ac:dyDescent="0.2">
      <c r="A3565" s="63">
        <v>17</v>
      </c>
      <c r="B3565" s="38">
        <v>80203</v>
      </c>
      <c r="C3565" s="70"/>
      <c r="D3565" s="39" t="s">
        <v>389</v>
      </c>
      <c r="E3565" s="113">
        <v>0</v>
      </c>
      <c r="G3565" s="75"/>
      <c r="H3565" s="21"/>
      <c r="I3565" s="21"/>
      <c r="J3565" s="21"/>
      <c r="K3565" s="21"/>
    </row>
    <row r="3566" spans="1:11" s="130" customFormat="1" ht="12.75" hidden="1" customHeight="1" x14ac:dyDescent="0.2">
      <c r="A3566" s="63">
        <v>17</v>
      </c>
      <c r="B3566" s="38">
        <v>80204</v>
      </c>
      <c r="C3566" s="70"/>
      <c r="D3566" s="39" t="s">
        <v>390</v>
      </c>
      <c r="E3566" s="113">
        <v>0</v>
      </c>
      <c r="G3566" s="75"/>
      <c r="H3566" s="21"/>
      <c r="I3566" s="21"/>
      <c r="J3566" s="21"/>
      <c r="K3566" s="21"/>
    </row>
    <row r="3567" spans="1:11" s="130" customFormat="1" ht="12.75" hidden="1" customHeight="1" x14ac:dyDescent="0.2">
      <c r="A3567" s="63">
        <v>17</v>
      </c>
      <c r="B3567" s="38">
        <v>80205</v>
      </c>
      <c r="C3567" s="70"/>
      <c r="D3567" s="39" t="s">
        <v>391</v>
      </c>
      <c r="E3567" s="113">
        <v>0</v>
      </c>
      <c r="G3567" s="75"/>
      <c r="H3567" s="21"/>
      <c r="I3567" s="21"/>
      <c r="J3567" s="21"/>
      <c r="K3567" s="21"/>
    </row>
    <row r="3568" spans="1:11" s="130" customFormat="1" ht="12.75" hidden="1" customHeight="1" x14ac:dyDescent="0.2">
      <c r="A3568" s="63">
        <v>17</v>
      </c>
      <c r="B3568" s="38">
        <v>80206</v>
      </c>
      <c r="C3568" s="70"/>
      <c r="D3568" s="39" t="s">
        <v>392</v>
      </c>
      <c r="E3568" s="113">
        <v>0</v>
      </c>
      <c r="G3568" s="75"/>
      <c r="H3568" s="21"/>
      <c r="I3568" s="21"/>
      <c r="J3568" s="21"/>
      <c r="K3568" s="21"/>
    </row>
    <row r="3569" spans="1:11" s="130" customFormat="1" ht="12.75" hidden="1" customHeight="1" x14ac:dyDescent="0.2">
      <c r="A3569" s="63">
        <v>17</v>
      </c>
      <c r="B3569" s="38">
        <v>80207</v>
      </c>
      <c r="C3569" s="70"/>
      <c r="D3569" s="39" t="s">
        <v>393</v>
      </c>
      <c r="E3569" s="113">
        <v>0</v>
      </c>
      <c r="G3569" s="75"/>
      <c r="H3569" s="21"/>
      <c r="I3569" s="21"/>
      <c r="J3569" s="21"/>
      <c r="K3569" s="21"/>
    </row>
    <row r="3570" spans="1:11" s="130" customFormat="1" ht="12.75" hidden="1" customHeight="1" x14ac:dyDescent="0.2">
      <c r="A3570" s="63">
        <v>17</v>
      </c>
      <c r="B3570" s="38">
        <v>80208</v>
      </c>
      <c r="C3570" s="70"/>
      <c r="D3570" s="39" t="s">
        <v>396</v>
      </c>
      <c r="E3570" s="113">
        <v>0</v>
      </c>
      <c r="G3570" s="75"/>
      <c r="H3570" s="21"/>
      <c r="I3570" s="21"/>
      <c r="J3570" s="21"/>
      <c r="K3570" s="21"/>
    </row>
    <row r="3571" spans="1:11" s="130" customFormat="1" ht="12.75" hidden="1" customHeight="1" x14ac:dyDescent="0.2">
      <c r="A3571" s="63">
        <v>18</v>
      </c>
      <c r="B3571" s="38">
        <v>80201</v>
      </c>
      <c r="C3571" s="70"/>
      <c r="D3571" s="39" t="s">
        <v>343</v>
      </c>
      <c r="E3571" s="113">
        <v>0</v>
      </c>
      <c r="G3571" s="75"/>
      <c r="H3571" s="21"/>
      <c r="I3571" s="21"/>
      <c r="J3571" s="21"/>
      <c r="K3571" s="21"/>
    </row>
    <row r="3572" spans="1:11" s="130" customFormat="1" ht="12.75" hidden="1" customHeight="1" x14ac:dyDescent="0.2">
      <c r="A3572" s="63">
        <v>18</v>
      </c>
      <c r="B3572" s="38">
        <v>80202</v>
      </c>
      <c r="C3572" s="70"/>
      <c r="D3572" s="39" t="s">
        <v>344</v>
      </c>
      <c r="E3572" s="113">
        <v>0</v>
      </c>
      <c r="G3572" s="75"/>
      <c r="H3572" s="21"/>
      <c r="I3572" s="21"/>
      <c r="J3572" s="21"/>
      <c r="K3572" s="21"/>
    </row>
    <row r="3573" spans="1:11" s="130" customFormat="1" ht="12.75" hidden="1" customHeight="1" x14ac:dyDescent="0.2">
      <c r="A3573" s="63">
        <v>18</v>
      </c>
      <c r="B3573" s="38">
        <v>80203</v>
      </c>
      <c r="C3573" s="70"/>
      <c r="D3573" s="39" t="s">
        <v>389</v>
      </c>
      <c r="E3573" s="113">
        <v>0</v>
      </c>
      <c r="G3573" s="75"/>
      <c r="H3573" s="21"/>
      <c r="I3573" s="21"/>
      <c r="J3573" s="21"/>
      <c r="K3573" s="21"/>
    </row>
    <row r="3574" spans="1:11" s="130" customFormat="1" ht="12.75" hidden="1" customHeight="1" x14ac:dyDescent="0.2">
      <c r="A3574" s="63">
        <v>18</v>
      </c>
      <c r="B3574" s="38">
        <v>80204</v>
      </c>
      <c r="C3574" s="70"/>
      <c r="D3574" s="39" t="s">
        <v>390</v>
      </c>
      <c r="E3574" s="113">
        <v>0</v>
      </c>
      <c r="G3574" s="75"/>
      <c r="H3574" s="21"/>
      <c r="I3574" s="21"/>
      <c r="J3574" s="21"/>
      <c r="K3574" s="21"/>
    </row>
    <row r="3575" spans="1:11" s="130" customFormat="1" ht="12.75" hidden="1" customHeight="1" x14ac:dyDescent="0.2">
      <c r="A3575" s="63">
        <v>18</v>
      </c>
      <c r="B3575" s="38">
        <v>80205</v>
      </c>
      <c r="C3575" s="70"/>
      <c r="D3575" s="39" t="s">
        <v>391</v>
      </c>
      <c r="E3575" s="113">
        <v>0</v>
      </c>
      <c r="G3575" s="75"/>
      <c r="H3575" s="21"/>
      <c r="I3575" s="21"/>
      <c r="J3575" s="21"/>
      <c r="K3575" s="21"/>
    </row>
    <row r="3576" spans="1:11" s="130" customFormat="1" ht="12.75" hidden="1" customHeight="1" x14ac:dyDescent="0.2">
      <c r="A3576" s="63">
        <v>18</v>
      </c>
      <c r="B3576" s="38">
        <v>80206</v>
      </c>
      <c r="C3576" s="70"/>
      <c r="D3576" s="39" t="s">
        <v>392</v>
      </c>
      <c r="E3576" s="113">
        <v>0</v>
      </c>
      <c r="G3576" s="75"/>
      <c r="H3576" s="21"/>
      <c r="I3576" s="21"/>
      <c r="J3576" s="21"/>
      <c r="K3576" s="21"/>
    </row>
    <row r="3577" spans="1:11" s="130" customFormat="1" ht="12.75" hidden="1" customHeight="1" x14ac:dyDescent="0.2">
      <c r="A3577" s="63">
        <v>18</v>
      </c>
      <c r="B3577" s="38">
        <v>80207</v>
      </c>
      <c r="C3577" s="70"/>
      <c r="D3577" s="39" t="s">
        <v>393</v>
      </c>
      <c r="E3577" s="113">
        <v>0</v>
      </c>
      <c r="G3577" s="75"/>
      <c r="H3577" s="21"/>
      <c r="I3577" s="21"/>
      <c r="J3577" s="21"/>
      <c r="K3577" s="21"/>
    </row>
    <row r="3578" spans="1:11" s="130" customFormat="1" ht="12.75" hidden="1" customHeight="1" x14ac:dyDescent="0.2">
      <c r="A3578" s="63">
        <v>18</v>
      </c>
      <c r="B3578" s="38">
        <v>80208</v>
      </c>
      <c r="C3578" s="70"/>
      <c r="D3578" s="39" t="s">
        <v>396</v>
      </c>
      <c r="E3578" s="113">
        <v>0</v>
      </c>
      <c r="G3578" s="75"/>
      <c r="H3578" s="21"/>
      <c r="I3578" s="21"/>
      <c r="J3578" s="21"/>
      <c r="K3578" s="21"/>
    </row>
    <row r="3579" spans="1:11" s="130" customFormat="1" ht="12.75" hidden="1" customHeight="1" x14ac:dyDescent="0.2">
      <c r="A3579" s="63">
        <v>19</v>
      </c>
      <c r="B3579" s="38">
        <v>80201</v>
      </c>
      <c r="C3579" s="70"/>
      <c r="D3579" s="39" t="s">
        <v>343</v>
      </c>
      <c r="E3579" s="113">
        <v>0</v>
      </c>
      <c r="G3579" s="75"/>
      <c r="H3579" s="21"/>
      <c r="I3579" s="21"/>
      <c r="J3579" s="21"/>
      <c r="K3579" s="21"/>
    </row>
    <row r="3580" spans="1:11" s="130" customFormat="1" ht="12.75" hidden="1" customHeight="1" x14ac:dyDescent="0.2">
      <c r="A3580" s="63">
        <v>19</v>
      </c>
      <c r="B3580" s="38">
        <v>80202</v>
      </c>
      <c r="C3580" s="70"/>
      <c r="D3580" s="39" t="s">
        <v>344</v>
      </c>
      <c r="E3580" s="113">
        <v>0</v>
      </c>
      <c r="G3580" s="75"/>
      <c r="H3580" s="21"/>
      <c r="I3580" s="21"/>
      <c r="J3580" s="21"/>
      <c r="K3580" s="21"/>
    </row>
    <row r="3581" spans="1:11" s="130" customFormat="1" ht="12.75" hidden="1" customHeight="1" x14ac:dyDescent="0.2">
      <c r="A3581" s="63">
        <v>19</v>
      </c>
      <c r="B3581" s="38">
        <v>80203</v>
      </c>
      <c r="C3581" s="70"/>
      <c r="D3581" s="39" t="s">
        <v>389</v>
      </c>
      <c r="E3581" s="113">
        <v>0</v>
      </c>
      <c r="G3581" s="75"/>
      <c r="H3581" s="21"/>
      <c r="I3581" s="21"/>
      <c r="J3581" s="21"/>
      <c r="K3581" s="21"/>
    </row>
    <row r="3582" spans="1:11" s="130" customFormat="1" ht="12.75" hidden="1" customHeight="1" x14ac:dyDescent="0.2">
      <c r="A3582" s="63">
        <v>19</v>
      </c>
      <c r="B3582" s="38">
        <v>80204</v>
      </c>
      <c r="C3582" s="70"/>
      <c r="D3582" s="39" t="s">
        <v>390</v>
      </c>
      <c r="E3582" s="113">
        <v>0</v>
      </c>
      <c r="G3582" s="75"/>
      <c r="H3582" s="21"/>
      <c r="I3582" s="21"/>
      <c r="J3582" s="21"/>
      <c r="K3582" s="21"/>
    </row>
    <row r="3583" spans="1:11" s="130" customFormat="1" ht="12.75" hidden="1" customHeight="1" x14ac:dyDescent="0.2">
      <c r="A3583" s="63">
        <v>19</v>
      </c>
      <c r="B3583" s="38">
        <v>80205</v>
      </c>
      <c r="C3583" s="70"/>
      <c r="D3583" s="39" t="s">
        <v>391</v>
      </c>
      <c r="E3583" s="113">
        <v>0</v>
      </c>
      <c r="G3583" s="75"/>
      <c r="H3583" s="21"/>
      <c r="I3583" s="21"/>
      <c r="J3583" s="21"/>
      <c r="K3583" s="21"/>
    </row>
    <row r="3584" spans="1:11" s="130" customFormat="1" ht="12.75" hidden="1" customHeight="1" x14ac:dyDescent="0.2">
      <c r="A3584" s="63">
        <v>19</v>
      </c>
      <c r="B3584" s="38">
        <v>80206</v>
      </c>
      <c r="C3584" s="70"/>
      <c r="D3584" s="39" t="s">
        <v>392</v>
      </c>
      <c r="E3584" s="113">
        <v>0</v>
      </c>
      <c r="G3584" s="75"/>
      <c r="H3584" s="21"/>
      <c r="I3584" s="21"/>
      <c r="J3584" s="21"/>
      <c r="K3584" s="21"/>
    </row>
    <row r="3585" spans="1:11" s="130" customFormat="1" ht="12.75" hidden="1" customHeight="1" x14ac:dyDescent="0.2">
      <c r="A3585" s="63">
        <v>19</v>
      </c>
      <c r="B3585" s="38">
        <v>80207</v>
      </c>
      <c r="C3585" s="70"/>
      <c r="D3585" s="39" t="s">
        <v>393</v>
      </c>
      <c r="E3585" s="113">
        <v>0</v>
      </c>
      <c r="G3585" s="75"/>
      <c r="H3585" s="21"/>
      <c r="I3585" s="21"/>
      <c r="J3585" s="21"/>
      <c r="K3585" s="21"/>
    </row>
    <row r="3586" spans="1:11" s="130" customFormat="1" ht="12.75" hidden="1" customHeight="1" x14ac:dyDescent="0.2">
      <c r="A3586" s="63">
        <v>19</v>
      </c>
      <c r="B3586" s="38">
        <v>80208</v>
      </c>
      <c r="C3586" s="70"/>
      <c r="D3586" s="39" t="s">
        <v>396</v>
      </c>
      <c r="E3586" s="113">
        <v>0</v>
      </c>
      <c r="G3586" s="75"/>
      <c r="H3586" s="21"/>
      <c r="I3586" s="21"/>
      <c r="J3586" s="21"/>
      <c r="K3586" s="21"/>
    </row>
    <row r="3587" spans="1:11" s="130" customFormat="1" ht="12.75" hidden="1" customHeight="1" x14ac:dyDescent="0.2">
      <c r="A3587" s="63">
        <v>20</v>
      </c>
      <c r="B3587" s="38">
        <v>80201</v>
      </c>
      <c r="C3587" s="70"/>
      <c r="D3587" s="39" t="s">
        <v>343</v>
      </c>
      <c r="E3587" s="113">
        <v>0</v>
      </c>
      <c r="G3587" s="75"/>
      <c r="H3587" s="21"/>
      <c r="I3587" s="21"/>
      <c r="J3587" s="21"/>
      <c r="K3587" s="21"/>
    </row>
    <row r="3588" spans="1:11" ht="12.75" hidden="1" customHeight="1" x14ac:dyDescent="0.2">
      <c r="A3588" s="63">
        <v>20</v>
      </c>
      <c r="B3588" s="38">
        <v>80202</v>
      </c>
      <c r="C3588" s="70"/>
      <c r="D3588" s="39" t="s">
        <v>344</v>
      </c>
      <c r="E3588" s="113">
        <v>0</v>
      </c>
    </row>
    <row r="3589" spans="1:11" ht="12.75" hidden="1" customHeight="1" x14ac:dyDescent="0.2">
      <c r="A3589" s="63">
        <v>20</v>
      </c>
      <c r="B3589" s="38">
        <v>80203</v>
      </c>
      <c r="C3589" s="70"/>
      <c r="D3589" s="39" t="s">
        <v>389</v>
      </c>
      <c r="E3589" s="113">
        <v>0</v>
      </c>
    </row>
    <row r="3590" spans="1:11" ht="12.75" hidden="1" customHeight="1" x14ac:dyDescent="0.2">
      <c r="A3590" s="63">
        <v>20</v>
      </c>
      <c r="B3590" s="38">
        <v>80204</v>
      </c>
      <c r="C3590" s="70"/>
      <c r="D3590" s="39" t="s">
        <v>390</v>
      </c>
      <c r="E3590" s="113">
        <v>0</v>
      </c>
    </row>
    <row r="3591" spans="1:11" ht="12.75" hidden="1" customHeight="1" x14ac:dyDescent="0.2">
      <c r="A3591" s="63">
        <v>20</v>
      </c>
      <c r="B3591" s="38">
        <v>80205</v>
      </c>
      <c r="C3591" s="70"/>
      <c r="D3591" s="39" t="s">
        <v>391</v>
      </c>
      <c r="E3591" s="113">
        <v>0</v>
      </c>
    </row>
    <row r="3592" spans="1:11" ht="12.75" hidden="1" customHeight="1" x14ac:dyDescent="0.2">
      <c r="A3592" s="63">
        <v>20</v>
      </c>
      <c r="B3592" s="38">
        <v>80206</v>
      </c>
      <c r="C3592" s="70"/>
      <c r="D3592" s="39" t="s">
        <v>392</v>
      </c>
      <c r="E3592" s="113">
        <v>0</v>
      </c>
    </row>
    <row r="3593" spans="1:11" ht="12.75" hidden="1" customHeight="1" x14ac:dyDescent="0.2">
      <c r="A3593" s="63">
        <v>20</v>
      </c>
      <c r="B3593" s="38">
        <v>80207</v>
      </c>
      <c r="C3593" s="70"/>
      <c r="D3593" s="39" t="s">
        <v>393</v>
      </c>
      <c r="E3593" s="113">
        <v>0</v>
      </c>
    </row>
    <row r="3594" spans="1:11" ht="12.75" hidden="1" customHeight="1" x14ac:dyDescent="0.2">
      <c r="A3594" s="63">
        <v>20</v>
      </c>
      <c r="B3594" s="38">
        <v>80208</v>
      </c>
      <c r="C3594" s="70"/>
      <c r="D3594" s="39" t="s">
        <v>396</v>
      </c>
      <c r="E3594" s="113">
        <v>0</v>
      </c>
    </row>
    <row r="3595" spans="1:11" ht="12.75" hidden="1" customHeight="1" x14ac:dyDescent="0.2">
      <c r="A3595" s="63">
        <v>21</v>
      </c>
      <c r="B3595" s="38">
        <v>80201</v>
      </c>
      <c r="C3595" s="70"/>
      <c r="D3595" s="39" t="s">
        <v>343</v>
      </c>
      <c r="E3595" s="113">
        <v>0</v>
      </c>
    </row>
    <row r="3596" spans="1:11" ht="12.75" hidden="1" customHeight="1" x14ac:dyDescent="0.2">
      <c r="A3596" s="63">
        <v>21</v>
      </c>
      <c r="B3596" s="38">
        <v>80202</v>
      </c>
      <c r="C3596" s="70"/>
      <c r="D3596" s="39" t="s">
        <v>344</v>
      </c>
      <c r="E3596" s="113">
        <v>0</v>
      </c>
    </row>
    <row r="3597" spans="1:11" ht="12.75" hidden="1" customHeight="1" x14ac:dyDescent="0.2">
      <c r="A3597" s="63">
        <v>21</v>
      </c>
      <c r="B3597" s="38">
        <v>80203</v>
      </c>
      <c r="C3597" s="70"/>
      <c r="D3597" s="39" t="s">
        <v>389</v>
      </c>
      <c r="E3597" s="113">
        <v>0</v>
      </c>
    </row>
    <row r="3598" spans="1:11" ht="12.75" hidden="1" customHeight="1" x14ac:dyDescent="0.2">
      <c r="A3598" s="63">
        <v>21</v>
      </c>
      <c r="B3598" s="38">
        <v>80204</v>
      </c>
      <c r="C3598" s="70"/>
      <c r="D3598" s="39" t="s">
        <v>390</v>
      </c>
      <c r="E3598" s="113">
        <v>0</v>
      </c>
    </row>
    <row r="3599" spans="1:11" ht="12.75" hidden="1" customHeight="1" x14ac:dyDescent="0.2">
      <c r="A3599" s="63">
        <v>21</v>
      </c>
      <c r="B3599" s="38">
        <v>80205</v>
      </c>
      <c r="C3599" s="70"/>
      <c r="D3599" s="39" t="s">
        <v>391</v>
      </c>
      <c r="E3599" s="113">
        <v>0</v>
      </c>
    </row>
    <row r="3600" spans="1:11" ht="12.75" hidden="1" customHeight="1" x14ac:dyDescent="0.2">
      <c r="A3600" s="63">
        <v>21</v>
      </c>
      <c r="B3600" s="38">
        <v>80206</v>
      </c>
      <c r="C3600" s="70"/>
      <c r="D3600" s="39" t="s">
        <v>392</v>
      </c>
      <c r="E3600" s="113">
        <v>0</v>
      </c>
    </row>
    <row r="3601" spans="1:7" ht="12.75" hidden="1" customHeight="1" x14ac:dyDescent="0.2">
      <c r="A3601" s="63">
        <v>21</v>
      </c>
      <c r="B3601" s="38">
        <v>80207</v>
      </c>
      <c r="C3601" s="70"/>
      <c r="D3601" s="39" t="s">
        <v>393</v>
      </c>
      <c r="E3601" s="113">
        <v>0</v>
      </c>
    </row>
    <row r="3602" spans="1:7" ht="12.75" hidden="1" customHeight="1" x14ac:dyDescent="0.2">
      <c r="A3602" s="63">
        <v>21</v>
      </c>
      <c r="B3602" s="38">
        <v>80208</v>
      </c>
      <c r="C3602" s="70"/>
      <c r="D3602" s="39" t="s">
        <v>396</v>
      </c>
      <c r="E3602" s="113">
        <v>0</v>
      </c>
    </row>
    <row r="3603" spans="1:7" s="79" customFormat="1" ht="12.75" hidden="1" customHeight="1" x14ac:dyDescent="0.2">
      <c r="A3603" s="63">
        <v>22</v>
      </c>
      <c r="B3603" s="38">
        <v>80201</v>
      </c>
      <c r="C3603" s="70"/>
      <c r="D3603" s="39" t="s">
        <v>343</v>
      </c>
      <c r="E3603" s="113">
        <v>0</v>
      </c>
      <c r="F3603" s="133"/>
      <c r="G3603" s="97"/>
    </row>
    <row r="3604" spans="1:7" s="79" customFormat="1" ht="12.75" hidden="1" customHeight="1" x14ac:dyDescent="0.2">
      <c r="A3604" s="63">
        <v>22</v>
      </c>
      <c r="B3604" s="38">
        <v>80202</v>
      </c>
      <c r="C3604" s="70"/>
      <c r="D3604" s="39" t="s">
        <v>344</v>
      </c>
      <c r="E3604" s="113">
        <v>0</v>
      </c>
      <c r="F3604" s="133"/>
      <c r="G3604" s="97"/>
    </row>
    <row r="3605" spans="1:7" s="79" customFormat="1" ht="12.75" hidden="1" customHeight="1" x14ac:dyDescent="0.2">
      <c r="A3605" s="63">
        <v>22</v>
      </c>
      <c r="B3605" s="38">
        <v>80203</v>
      </c>
      <c r="C3605" s="70"/>
      <c r="D3605" s="39" t="s">
        <v>389</v>
      </c>
      <c r="E3605" s="113">
        <v>0</v>
      </c>
      <c r="F3605" s="133"/>
      <c r="G3605" s="97"/>
    </row>
    <row r="3606" spans="1:7" s="79" customFormat="1" ht="12.75" hidden="1" customHeight="1" x14ac:dyDescent="0.2">
      <c r="A3606" s="63">
        <v>22</v>
      </c>
      <c r="B3606" s="38">
        <v>80204</v>
      </c>
      <c r="C3606" s="70"/>
      <c r="D3606" s="39" t="s">
        <v>390</v>
      </c>
      <c r="E3606" s="113">
        <v>0</v>
      </c>
      <c r="F3606" s="133"/>
      <c r="G3606" s="97"/>
    </row>
    <row r="3607" spans="1:7" s="79" customFormat="1" ht="12.75" hidden="1" customHeight="1" x14ac:dyDescent="0.2">
      <c r="A3607" s="63">
        <v>22</v>
      </c>
      <c r="B3607" s="38">
        <v>80205</v>
      </c>
      <c r="C3607" s="70"/>
      <c r="D3607" s="39" t="s">
        <v>391</v>
      </c>
      <c r="E3607" s="113">
        <v>0</v>
      </c>
      <c r="F3607" s="133"/>
      <c r="G3607" s="97"/>
    </row>
    <row r="3608" spans="1:7" s="79" customFormat="1" ht="12.75" hidden="1" customHeight="1" x14ac:dyDescent="0.2">
      <c r="A3608" s="63">
        <v>22</v>
      </c>
      <c r="B3608" s="38">
        <v>80206</v>
      </c>
      <c r="C3608" s="70"/>
      <c r="D3608" s="39" t="s">
        <v>392</v>
      </c>
      <c r="E3608" s="113">
        <v>0</v>
      </c>
      <c r="F3608" s="133"/>
      <c r="G3608" s="97"/>
    </row>
    <row r="3609" spans="1:7" s="79" customFormat="1" ht="12.75" hidden="1" customHeight="1" x14ac:dyDescent="0.2">
      <c r="A3609" s="63">
        <v>22</v>
      </c>
      <c r="B3609" s="38">
        <v>80207</v>
      </c>
      <c r="C3609" s="70"/>
      <c r="D3609" s="39" t="s">
        <v>393</v>
      </c>
      <c r="E3609" s="113">
        <v>0</v>
      </c>
      <c r="F3609" s="133"/>
      <c r="G3609" s="97"/>
    </row>
    <row r="3610" spans="1:7" s="79" customFormat="1" ht="12.75" hidden="1" customHeight="1" x14ac:dyDescent="0.2">
      <c r="A3610" s="63">
        <v>22</v>
      </c>
      <c r="B3610" s="38">
        <v>80208</v>
      </c>
      <c r="C3610" s="70"/>
      <c r="D3610" s="39" t="s">
        <v>396</v>
      </c>
      <c r="E3610" s="113">
        <v>0</v>
      </c>
      <c r="F3610" s="133"/>
      <c r="G3610" s="97"/>
    </row>
    <row r="3611" spans="1:7" s="79" customFormat="1" ht="12.75" hidden="1" customHeight="1" x14ac:dyDescent="0.2">
      <c r="A3611" s="63">
        <v>23</v>
      </c>
      <c r="B3611" s="38">
        <v>80201</v>
      </c>
      <c r="C3611" s="70"/>
      <c r="D3611" s="39" t="s">
        <v>343</v>
      </c>
      <c r="E3611" s="113">
        <v>0</v>
      </c>
      <c r="F3611" s="133"/>
      <c r="G3611" s="97"/>
    </row>
    <row r="3612" spans="1:7" s="79" customFormat="1" ht="12.75" hidden="1" customHeight="1" x14ac:dyDescent="0.2">
      <c r="A3612" s="63">
        <v>23</v>
      </c>
      <c r="B3612" s="38">
        <v>80202</v>
      </c>
      <c r="C3612" s="70"/>
      <c r="D3612" s="39" t="s">
        <v>344</v>
      </c>
      <c r="E3612" s="113">
        <v>0</v>
      </c>
      <c r="F3612" s="133"/>
      <c r="G3612" s="97"/>
    </row>
    <row r="3613" spans="1:7" s="79" customFormat="1" ht="12.75" hidden="1" customHeight="1" x14ac:dyDescent="0.2">
      <c r="A3613" s="63">
        <v>23</v>
      </c>
      <c r="B3613" s="38">
        <v>80203</v>
      </c>
      <c r="C3613" s="70"/>
      <c r="D3613" s="39" t="s">
        <v>389</v>
      </c>
      <c r="E3613" s="113">
        <v>0</v>
      </c>
      <c r="F3613" s="133"/>
      <c r="G3613" s="97"/>
    </row>
    <row r="3614" spans="1:7" s="79" customFormat="1" ht="12.75" hidden="1" customHeight="1" x14ac:dyDescent="0.2">
      <c r="A3614" s="63">
        <v>23</v>
      </c>
      <c r="B3614" s="38">
        <v>80204</v>
      </c>
      <c r="C3614" s="70"/>
      <c r="D3614" s="39" t="s">
        <v>390</v>
      </c>
      <c r="E3614" s="113">
        <v>0</v>
      </c>
      <c r="F3614" s="133"/>
      <c r="G3614" s="97"/>
    </row>
    <row r="3615" spans="1:7" s="79" customFormat="1" ht="12.75" hidden="1" customHeight="1" x14ac:dyDescent="0.2">
      <c r="A3615" s="63">
        <v>23</v>
      </c>
      <c r="B3615" s="38">
        <v>80205</v>
      </c>
      <c r="C3615" s="70"/>
      <c r="D3615" s="39" t="s">
        <v>391</v>
      </c>
      <c r="E3615" s="113">
        <v>0</v>
      </c>
      <c r="F3615" s="133"/>
      <c r="G3615" s="97"/>
    </row>
    <row r="3616" spans="1:7" s="79" customFormat="1" ht="12.75" hidden="1" customHeight="1" x14ac:dyDescent="0.2">
      <c r="A3616" s="63">
        <v>23</v>
      </c>
      <c r="B3616" s="38">
        <v>80206</v>
      </c>
      <c r="C3616" s="70"/>
      <c r="D3616" s="39" t="s">
        <v>392</v>
      </c>
      <c r="E3616" s="113">
        <v>0</v>
      </c>
      <c r="F3616" s="133"/>
      <c r="G3616" s="97"/>
    </row>
    <row r="3617" spans="1:7" s="79" customFormat="1" ht="12.75" hidden="1" customHeight="1" x14ac:dyDescent="0.2">
      <c r="A3617" s="63">
        <v>23</v>
      </c>
      <c r="B3617" s="38">
        <v>80207</v>
      </c>
      <c r="C3617" s="70"/>
      <c r="D3617" s="39" t="s">
        <v>393</v>
      </c>
      <c r="E3617" s="113">
        <v>0</v>
      </c>
      <c r="F3617" s="133"/>
      <c r="G3617" s="97"/>
    </row>
    <row r="3618" spans="1:7" s="79" customFormat="1" ht="12.75" hidden="1" customHeight="1" x14ac:dyDescent="0.2">
      <c r="A3618" s="63">
        <v>23</v>
      </c>
      <c r="B3618" s="38">
        <v>80208</v>
      </c>
      <c r="C3618" s="70"/>
      <c r="D3618" s="39" t="s">
        <v>396</v>
      </c>
      <c r="E3618" s="113">
        <v>0</v>
      </c>
      <c r="F3618" s="133"/>
      <c r="G3618" s="97"/>
    </row>
    <row r="3619" spans="1:7" s="79" customFormat="1" ht="12.75" hidden="1" customHeight="1" x14ac:dyDescent="0.2">
      <c r="A3619" s="63">
        <v>24</v>
      </c>
      <c r="B3619" s="38">
        <v>80201</v>
      </c>
      <c r="C3619" s="70"/>
      <c r="D3619" s="39" t="s">
        <v>343</v>
      </c>
      <c r="E3619" s="113">
        <v>0</v>
      </c>
      <c r="F3619" s="133"/>
      <c r="G3619" s="97"/>
    </row>
    <row r="3620" spans="1:7" s="79" customFormat="1" ht="12.75" hidden="1" customHeight="1" x14ac:dyDescent="0.2">
      <c r="A3620" s="63">
        <v>24</v>
      </c>
      <c r="B3620" s="38">
        <v>80202</v>
      </c>
      <c r="C3620" s="70"/>
      <c r="D3620" s="39" t="s">
        <v>344</v>
      </c>
      <c r="E3620" s="113">
        <v>0</v>
      </c>
      <c r="F3620" s="133"/>
      <c r="G3620" s="97"/>
    </row>
    <row r="3621" spans="1:7" s="79" customFormat="1" ht="12.75" hidden="1" customHeight="1" x14ac:dyDescent="0.2">
      <c r="A3621" s="63">
        <v>24</v>
      </c>
      <c r="B3621" s="38">
        <v>80203</v>
      </c>
      <c r="C3621" s="70"/>
      <c r="D3621" s="39" t="s">
        <v>389</v>
      </c>
      <c r="E3621" s="113">
        <v>0</v>
      </c>
      <c r="F3621" s="133"/>
      <c r="G3621" s="97"/>
    </row>
    <row r="3622" spans="1:7" s="79" customFormat="1" ht="12.75" hidden="1" customHeight="1" x14ac:dyDescent="0.2">
      <c r="A3622" s="63">
        <v>24</v>
      </c>
      <c r="B3622" s="38">
        <v>80204</v>
      </c>
      <c r="C3622" s="70"/>
      <c r="D3622" s="39" t="s">
        <v>390</v>
      </c>
      <c r="E3622" s="113">
        <v>0</v>
      </c>
      <c r="F3622" s="133"/>
      <c r="G3622" s="97"/>
    </row>
    <row r="3623" spans="1:7" s="79" customFormat="1" ht="12.75" hidden="1" customHeight="1" x14ac:dyDescent="0.2">
      <c r="A3623" s="63">
        <v>24</v>
      </c>
      <c r="B3623" s="38">
        <v>80205</v>
      </c>
      <c r="C3623" s="70"/>
      <c r="D3623" s="39" t="s">
        <v>391</v>
      </c>
      <c r="E3623" s="113">
        <v>0</v>
      </c>
      <c r="F3623" s="133"/>
      <c r="G3623" s="97"/>
    </row>
    <row r="3624" spans="1:7" s="79" customFormat="1" ht="12.75" hidden="1" customHeight="1" x14ac:dyDescent="0.2">
      <c r="A3624" s="63">
        <v>24</v>
      </c>
      <c r="B3624" s="38">
        <v>80206</v>
      </c>
      <c r="C3624" s="70"/>
      <c r="D3624" s="39" t="s">
        <v>392</v>
      </c>
      <c r="E3624" s="113">
        <v>0</v>
      </c>
      <c r="F3624" s="133"/>
      <c r="G3624" s="97"/>
    </row>
    <row r="3625" spans="1:7" s="79" customFormat="1" ht="12.75" hidden="1" customHeight="1" x14ac:dyDescent="0.2">
      <c r="A3625" s="63">
        <v>24</v>
      </c>
      <c r="B3625" s="38">
        <v>80207</v>
      </c>
      <c r="C3625" s="70"/>
      <c r="D3625" s="39" t="s">
        <v>393</v>
      </c>
      <c r="E3625" s="113">
        <v>0</v>
      </c>
      <c r="F3625" s="133"/>
      <c r="G3625" s="97"/>
    </row>
    <row r="3626" spans="1:7" s="79" customFormat="1" ht="12.75" hidden="1" customHeight="1" x14ac:dyDescent="0.2">
      <c r="A3626" s="63">
        <v>24</v>
      </c>
      <c r="B3626" s="38">
        <v>80208</v>
      </c>
      <c r="C3626" s="70"/>
      <c r="D3626" s="39" t="s">
        <v>396</v>
      </c>
      <c r="E3626" s="113">
        <v>0</v>
      </c>
      <c r="F3626" s="133"/>
      <c r="G3626" s="97"/>
    </row>
    <row r="3627" spans="1:7" s="79" customFormat="1" ht="12.75" hidden="1" customHeight="1" x14ac:dyDescent="0.2">
      <c r="A3627" s="63">
        <v>43</v>
      </c>
      <c r="B3627" s="38">
        <v>80201</v>
      </c>
      <c r="C3627" s="70"/>
      <c r="D3627" s="39" t="s">
        <v>343</v>
      </c>
      <c r="E3627" s="113">
        <v>0</v>
      </c>
      <c r="F3627" s="133"/>
      <c r="G3627" s="97"/>
    </row>
    <row r="3628" spans="1:7" s="79" customFormat="1" ht="12.75" hidden="1" customHeight="1" x14ac:dyDescent="0.2">
      <c r="A3628" s="63">
        <v>43</v>
      </c>
      <c r="B3628" s="38">
        <v>80202</v>
      </c>
      <c r="C3628" s="70"/>
      <c r="D3628" s="39" t="s">
        <v>344</v>
      </c>
      <c r="E3628" s="113">
        <v>0</v>
      </c>
      <c r="F3628" s="133"/>
      <c r="G3628" s="97"/>
    </row>
    <row r="3629" spans="1:7" s="79" customFormat="1" ht="12.75" hidden="1" customHeight="1" x14ac:dyDescent="0.2">
      <c r="A3629" s="63">
        <v>43</v>
      </c>
      <c r="B3629" s="38">
        <v>80203</v>
      </c>
      <c r="C3629" s="70"/>
      <c r="D3629" s="39" t="s">
        <v>389</v>
      </c>
      <c r="E3629" s="113">
        <v>0</v>
      </c>
      <c r="F3629" s="133"/>
      <c r="G3629" s="97"/>
    </row>
    <row r="3630" spans="1:7" s="79" customFormat="1" ht="12.75" hidden="1" customHeight="1" x14ac:dyDescent="0.2">
      <c r="A3630" s="63">
        <v>43</v>
      </c>
      <c r="B3630" s="38">
        <v>80204</v>
      </c>
      <c r="C3630" s="70"/>
      <c r="D3630" s="39" t="s">
        <v>390</v>
      </c>
      <c r="E3630" s="113">
        <v>0</v>
      </c>
      <c r="F3630" s="133"/>
      <c r="G3630" s="97"/>
    </row>
    <row r="3631" spans="1:7" s="79" customFormat="1" ht="12.75" hidden="1" customHeight="1" x14ac:dyDescent="0.2">
      <c r="A3631" s="63">
        <v>43</v>
      </c>
      <c r="B3631" s="38">
        <v>80205</v>
      </c>
      <c r="C3631" s="70"/>
      <c r="D3631" s="39" t="s">
        <v>391</v>
      </c>
      <c r="E3631" s="113">
        <v>0</v>
      </c>
      <c r="F3631" s="133"/>
      <c r="G3631" s="97"/>
    </row>
    <row r="3632" spans="1:7" s="79" customFormat="1" ht="12.75" hidden="1" customHeight="1" x14ac:dyDescent="0.2">
      <c r="A3632" s="63">
        <v>43</v>
      </c>
      <c r="B3632" s="38">
        <v>80206</v>
      </c>
      <c r="C3632" s="70"/>
      <c r="D3632" s="39" t="s">
        <v>392</v>
      </c>
      <c r="E3632" s="113">
        <v>0</v>
      </c>
      <c r="F3632" s="133"/>
      <c r="G3632" s="97"/>
    </row>
    <row r="3633" spans="1:7" s="79" customFormat="1" ht="12.75" hidden="1" customHeight="1" x14ac:dyDescent="0.2">
      <c r="A3633" s="63">
        <v>43</v>
      </c>
      <c r="B3633" s="38">
        <v>80207</v>
      </c>
      <c r="C3633" s="70"/>
      <c r="D3633" s="39" t="s">
        <v>393</v>
      </c>
      <c r="E3633" s="113">
        <v>0</v>
      </c>
      <c r="F3633" s="133"/>
      <c r="G3633" s="97"/>
    </row>
    <row r="3634" spans="1:7" s="79" customFormat="1" ht="12.75" hidden="1" customHeight="1" x14ac:dyDescent="0.2">
      <c r="A3634" s="63">
        <v>43</v>
      </c>
      <c r="B3634" s="38">
        <v>80208</v>
      </c>
      <c r="C3634" s="70"/>
      <c r="D3634" s="39" t="s">
        <v>396</v>
      </c>
      <c r="E3634" s="113">
        <v>0</v>
      </c>
      <c r="F3634" s="133"/>
      <c r="G3634" s="97"/>
    </row>
    <row r="3635" spans="1:7" s="79" customFormat="1" ht="12.75" hidden="1" customHeight="1" x14ac:dyDescent="0.2">
      <c r="A3635" s="63">
        <v>44</v>
      </c>
      <c r="B3635" s="38">
        <v>80201</v>
      </c>
      <c r="C3635" s="70"/>
      <c r="D3635" s="39" t="s">
        <v>343</v>
      </c>
      <c r="E3635" s="113">
        <v>0</v>
      </c>
      <c r="F3635" s="133"/>
      <c r="G3635" s="97"/>
    </row>
    <row r="3636" spans="1:7" s="79" customFormat="1" ht="12.75" hidden="1" customHeight="1" x14ac:dyDescent="0.2">
      <c r="A3636" s="63">
        <v>44</v>
      </c>
      <c r="B3636" s="38">
        <v>80202</v>
      </c>
      <c r="C3636" s="70"/>
      <c r="D3636" s="39" t="s">
        <v>344</v>
      </c>
      <c r="E3636" s="113">
        <v>0</v>
      </c>
      <c r="F3636" s="133"/>
      <c r="G3636" s="97"/>
    </row>
    <row r="3637" spans="1:7" s="79" customFormat="1" ht="12.75" hidden="1" customHeight="1" x14ac:dyDescent="0.2">
      <c r="A3637" s="63">
        <v>44</v>
      </c>
      <c r="B3637" s="38">
        <v>80203</v>
      </c>
      <c r="C3637" s="70"/>
      <c r="D3637" s="39" t="s">
        <v>389</v>
      </c>
      <c r="E3637" s="113">
        <v>0</v>
      </c>
      <c r="F3637" s="133"/>
      <c r="G3637" s="97"/>
    </row>
    <row r="3638" spans="1:7" s="79" customFormat="1" ht="12.75" hidden="1" customHeight="1" x14ac:dyDescent="0.2">
      <c r="A3638" s="63">
        <v>44</v>
      </c>
      <c r="B3638" s="38">
        <v>80204</v>
      </c>
      <c r="C3638" s="70"/>
      <c r="D3638" s="39" t="s">
        <v>390</v>
      </c>
      <c r="E3638" s="113">
        <v>0</v>
      </c>
      <c r="F3638" s="133"/>
      <c r="G3638" s="97"/>
    </row>
    <row r="3639" spans="1:7" s="79" customFormat="1" ht="12.75" hidden="1" customHeight="1" x14ac:dyDescent="0.2">
      <c r="A3639" s="63">
        <v>44</v>
      </c>
      <c r="B3639" s="38">
        <v>80205</v>
      </c>
      <c r="C3639" s="70"/>
      <c r="D3639" s="39" t="s">
        <v>391</v>
      </c>
      <c r="E3639" s="113">
        <v>0</v>
      </c>
      <c r="F3639" s="133"/>
      <c r="G3639" s="97"/>
    </row>
    <row r="3640" spans="1:7" s="79" customFormat="1" ht="12.75" hidden="1" customHeight="1" x14ac:dyDescent="0.2">
      <c r="A3640" s="63">
        <v>44</v>
      </c>
      <c r="B3640" s="38">
        <v>80206</v>
      </c>
      <c r="C3640" s="70"/>
      <c r="D3640" s="39" t="s">
        <v>392</v>
      </c>
      <c r="E3640" s="113">
        <v>0</v>
      </c>
      <c r="F3640" s="133"/>
      <c r="G3640" s="97"/>
    </row>
    <row r="3641" spans="1:7" s="79" customFormat="1" ht="12.75" hidden="1" customHeight="1" x14ac:dyDescent="0.2">
      <c r="A3641" s="63">
        <v>44</v>
      </c>
      <c r="B3641" s="38">
        <v>80207</v>
      </c>
      <c r="C3641" s="70"/>
      <c r="D3641" s="39" t="s">
        <v>393</v>
      </c>
      <c r="E3641" s="113">
        <v>0</v>
      </c>
      <c r="F3641" s="133"/>
      <c r="G3641" s="97"/>
    </row>
    <row r="3642" spans="1:7" s="79" customFormat="1" ht="12.75" hidden="1" customHeight="1" x14ac:dyDescent="0.2">
      <c r="A3642" s="63">
        <v>44</v>
      </c>
      <c r="B3642" s="38">
        <v>80208</v>
      </c>
      <c r="C3642" s="70"/>
      <c r="D3642" s="39" t="s">
        <v>396</v>
      </c>
      <c r="E3642" s="113">
        <v>0</v>
      </c>
      <c r="F3642" s="133"/>
      <c r="G3642" s="97"/>
    </row>
    <row r="3643" spans="1:7" s="79" customFormat="1" ht="12.75" hidden="1" customHeight="1" x14ac:dyDescent="0.2">
      <c r="A3643" s="63">
        <v>45</v>
      </c>
      <c r="B3643" s="38">
        <v>80201</v>
      </c>
      <c r="C3643" s="70"/>
      <c r="D3643" s="39" t="s">
        <v>343</v>
      </c>
      <c r="E3643" s="113">
        <v>0</v>
      </c>
      <c r="F3643" s="133"/>
      <c r="G3643" s="97"/>
    </row>
    <row r="3644" spans="1:7" s="79" customFormat="1" ht="12.75" hidden="1" customHeight="1" x14ac:dyDescent="0.2">
      <c r="A3644" s="63">
        <v>45</v>
      </c>
      <c r="B3644" s="38">
        <v>80202</v>
      </c>
      <c r="C3644" s="70"/>
      <c r="D3644" s="39" t="s">
        <v>344</v>
      </c>
      <c r="E3644" s="113">
        <v>0</v>
      </c>
      <c r="F3644" s="133"/>
      <c r="G3644" s="97"/>
    </row>
    <row r="3645" spans="1:7" s="79" customFormat="1" ht="12.75" hidden="1" customHeight="1" x14ac:dyDescent="0.2">
      <c r="A3645" s="63">
        <v>45</v>
      </c>
      <c r="B3645" s="38">
        <v>80203</v>
      </c>
      <c r="C3645" s="70"/>
      <c r="D3645" s="39" t="s">
        <v>389</v>
      </c>
      <c r="E3645" s="113">
        <v>0</v>
      </c>
      <c r="F3645" s="133"/>
      <c r="G3645" s="97"/>
    </row>
    <row r="3646" spans="1:7" s="79" customFormat="1" ht="12.75" hidden="1" customHeight="1" x14ac:dyDescent="0.2">
      <c r="A3646" s="63">
        <v>45</v>
      </c>
      <c r="B3646" s="38">
        <v>80204</v>
      </c>
      <c r="C3646" s="70"/>
      <c r="D3646" s="39" t="s">
        <v>390</v>
      </c>
      <c r="E3646" s="113">
        <v>0</v>
      </c>
      <c r="F3646" s="133"/>
      <c r="G3646" s="97"/>
    </row>
    <row r="3647" spans="1:7" s="79" customFormat="1" ht="12.75" hidden="1" customHeight="1" x14ac:dyDescent="0.2">
      <c r="A3647" s="63">
        <v>45</v>
      </c>
      <c r="B3647" s="38">
        <v>80205</v>
      </c>
      <c r="C3647" s="70"/>
      <c r="D3647" s="39" t="s">
        <v>391</v>
      </c>
      <c r="E3647" s="113">
        <v>0</v>
      </c>
      <c r="F3647" s="133"/>
      <c r="G3647" s="97"/>
    </row>
    <row r="3648" spans="1:7" s="79" customFormat="1" ht="12.75" hidden="1" customHeight="1" x14ac:dyDescent="0.2">
      <c r="A3648" s="63">
        <v>45</v>
      </c>
      <c r="B3648" s="38">
        <v>80206</v>
      </c>
      <c r="C3648" s="70"/>
      <c r="D3648" s="39" t="s">
        <v>392</v>
      </c>
      <c r="E3648" s="113">
        <v>0</v>
      </c>
      <c r="F3648" s="133"/>
      <c r="G3648" s="97"/>
    </row>
    <row r="3649" spans="1:7" s="79" customFormat="1" ht="12.75" hidden="1" customHeight="1" x14ac:dyDescent="0.2">
      <c r="A3649" s="63">
        <v>45</v>
      </c>
      <c r="B3649" s="38">
        <v>80207</v>
      </c>
      <c r="C3649" s="70"/>
      <c r="D3649" s="39" t="s">
        <v>393</v>
      </c>
      <c r="E3649" s="113">
        <v>0</v>
      </c>
      <c r="F3649" s="133"/>
      <c r="G3649" s="97"/>
    </row>
    <row r="3650" spans="1:7" s="79" customFormat="1" ht="12.75" hidden="1" customHeight="1" x14ac:dyDescent="0.2">
      <c r="A3650" s="63">
        <v>45</v>
      </c>
      <c r="B3650" s="38">
        <v>80208</v>
      </c>
      <c r="C3650" s="70"/>
      <c r="D3650" s="39" t="s">
        <v>396</v>
      </c>
      <c r="E3650" s="113">
        <v>0</v>
      </c>
      <c r="F3650" s="133"/>
      <c r="G3650" s="97"/>
    </row>
    <row r="3651" spans="1:7" s="79" customFormat="1" ht="12.75" hidden="1" customHeight="1" x14ac:dyDescent="0.2">
      <c r="A3651" s="63">
        <v>46</v>
      </c>
      <c r="B3651" s="38">
        <v>80201</v>
      </c>
      <c r="C3651" s="70"/>
      <c r="D3651" s="39" t="s">
        <v>343</v>
      </c>
      <c r="E3651" s="113">
        <v>0</v>
      </c>
      <c r="F3651" s="133"/>
      <c r="G3651" s="97"/>
    </row>
    <row r="3652" spans="1:7" s="79" customFormat="1" ht="12.75" hidden="1" customHeight="1" x14ac:dyDescent="0.2">
      <c r="A3652" s="63">
        <v>46</v>
      </c>
      <c r="B3652" s="38">
        <v>80202</v>
      </c>
      <c r="C3652" s="70"/>
      <c r="D3652" s="39" t="s">
        <v>344</v>
      </c>
      <c r="E3652" s="113">
        <v>0</v>
      </c>
      <c r="F3652" s="133"/>
      <c r="G3652" s="97"/>
    </row>
    <row r="3653" spans="1:7" s="79" customFormat="1" ht="12.75" hidden="1" customHeight="1" x14ac:dyDescent="0.2">
      <c r="A3653" s="63">
        <v>46</v>
      </c>
      <c r="B3653" s="38">
        <v>80203</v>
      </c>
      <c r="C3653" s="70"/>
      <c r="D3653" s="39" t="s">
        <v>389</v>
      </c>
      <c r="E3653" s="113">
        <v>0</v>
      </c>
      <c r="F3653" s="133"/>
      <c r="G3653" s="97"/>
    </row>
    <row r="3654" spans="1:7" s="79" customFormat="1" ht="12.75" hidden="1" customHeight="1" x14ac:dyDescent="0.2">
      <c r="A3654" s="63">
        <v>46</v>
      </c>
      <c r="B3654" s="38">
        <v>80204</v>
      </c>
      <c r="C3654" s="70"/>
      <c r="D3654" s="39" t="s">
        <v>390</v>
      </c>
      <c r="E3654" s="113">
        <v>0</v>
      </c>
      <c r="F3654" s="133"/>
      <c r="G3654" s="97"/>
    </row>
    <row r="3655" spans="1:7" s="79" customFormat="1" ht="12.75" hidden="1" customHeight="1" x14ac:dyDescent="0.2">
      <c r="A3655" s="63">
        <v>46</v>
      </c>
      <c r="B3655" s="38">
        <v>80205</v>
      </c>
      <c r="C3655" s="70"/>
      <c r="D3655" s="39" t="s">
        <v>391</v>
      </c>
      <c r="E3655" s="113">
        <v>0</v>
      </c>
      <c r="F3655" s="133"/>
      <c r="G3655" s="97"/>
    </row>
    <row r="3656" spans="1:7" s="79" customFormat="1" ht="12.75" hidden="1" customHeight="1" x14ac:dyDescent="0.2">
      <c r="A3656" s="63">
        <v>46</v>
      </c>
      <c r="B3656" s="38">
        <v>80206</v>
      </c>
      <c r="C3656" s="70"/>
      <c r="D3656" s="39" t="s">
        <v>392</v>
      </c>
      <c r="E3656" s="113">
        <v>0</v>
      </c>
      <c r="F3656" s="133"/>
      <c r="G3656" s="97"/>
    </row>
    <row r="3657" spans="1:7" s="79" customFormat="1" ht="12.75" hidden="1" customHeight="1" x14ac:dyDescent="0.2">
      <c r="A3657" s="63">
        <v>46</v>
      </c>
      <c r="B3657" s="38">
        <v>80207</v>
      </c>
      <c r="C3657" s="70"/>
      <c r="D3657" s="39" t="s">
        <v>393</v>
      </c>
      <c r="E3657" s="113">
        <v>0</v>
      </c>
      <c r="F3657" s="133"/>
      <c r="G3657" s="97"/>
    </row>
    <row r="3658" spans="1:7" s="79" customFormat="1" ht="12.75" hidden="1" customHeight="1" x14ac:dyDescent="0.2">
      <c r="A3658" s="63">
        <v>46</v>
      </c>
      <c r="B3658" s="38">
        <v>80208</v>
      </c>
      <c r="C3658" s="70"/>
      <c r="D3658" s="39" t="s">
        <v>396</v>
      </c>
      <c r="E3658" s="113">
        <v>0</v>
      </c>
      <c r="F3658" s="133"/>
      <c r="G3658" s="97"/>
    </row>
    <row r="3659" spans="1:7" s="79" customFormat="1" ht="12.75" hidden="1" customHeight="1" x14ac:dyDescent="0.2">
      <c r="A3659" s="63">
        <v>31</v>
      </c>
      <c r="B3659" s="38">
        <v>80201</v>
      </c>
      <c r="C3659" s="70"/>
      <c r="D3659" s="39" t="s">
        <v>343</v>
      </c>
      <c r="E3659" s="113">
        <v>0</v>
      </c>
      <c r="F3659" s="133"/>
      <c r="G3659" s="97"/>
    </row>
    <row r="3660" spans="1:7" s="79" customFormat="1" ht="12.75" hidden="1" customHeight="1" x14ac:dyDescent="0.2">
      <c r="A3660" s="63">
        <v>31</v>
      </c>
      <c r="B3660" s="38">
        <v>80202</v>
      </c>
      <c r="C3660" s="70"/>
      <c r="D3660" s="39" t="s">
        <v>344</v>
      </c>
      <c r="E3660" s="113">
        <v>0</v>
      </c>
      <c r="F3660" s="133"/>
      <c r="G3660" s="97"/>
    </row>
    <row r="3661" spans="1:7" s="79" customFormat="1" ht="12.75" hidden="1" customHeight="1" x14ac:dyDescent="0.2">
      <c r="A3661" s="63">
        <v>31</v>
      </c>
      <c r="B3661" s="38">
        <v>80203</v>
      </c>
      <c r="C3661" s="70"/>
      <c r="D3661" s="39" t="s">
        <v>389</v>
      </c>
      <c r="E3661" s="113">
        <v>0</v>
      </c>
      <c r="F3661" s="133"/>
      <c r="G3661" s="97"/>
    </row>
    <row r="3662" spans="1:7" s="79" customFormat="1" ht="12.75" hidden="1" customHeight="1" x14ac:dyDescent="0.2">
      <c r="A3662" s="63">
        <v>31</v>
      </c>
      <c r="B3662" s="38">
        <v>80204</v>
      </c>
      <c r="C3662" s="70"/>
      <c r="D3662" s="39" t="s">
        <v>390</v>
      </c>
      <c r="E3662" s="113">
        <v>0</v>
      </c>
      <c r="F3662" s="133"/>
      <c r="G3662" s="97"/>
    </row>
    <row r="3663" spans="1:7" s="79" customFormat="1" ht="12.75" hidden="1" customHeight="1" x14ac:dyDescent="0.2">
      <c r="A3663" s="63">
        <v>31</v>
      </c>
      <c r="B3663" s="38">
        <v>80205</v>
      </c>
      <c r="C3663" s="70"/>
      <c r="D3663" s="39" t="s">
        <v>391</v>
      </c>
      <c r="E3663" s="113">
        <v>0</v>
      </c>
      <c r="F3663" s="133"/>
      <c r="G3663" s="97"/>
    </row>
    <row r="3664" spans="1:7" s="79" customFormat="1" ht="12.75" hidden="1" customHeight="1" x14ac:dyDescent="0.2">
      <c r="A3664" s="63">
        <v>31</v>
      </c>
      <c r="B3664" s="38">
        <v>80206</v>
      </c>
      <c r="C3664" s="70"/>
      <c r="D3664" s="39" t="s">
        <v>392</v>
      </c>
      <c r="E3664" s="113">
        <v>0</v>
      </c>
      <c r="F3664" s="133"/>
      <c r="G3664" s="97"/>
    </row>
    <row r="3665" spans="1:7" s="79" customFormat="1" ht="12.75" hidden="1" customHeight="1" x14ac:dyDescent="0.2">
      <c r="A3665" s="63">
        <v>31</v>
      </c>
      <c r="B3665" s="38">
        <v>80207</v>
      </c>
      <c r="C3665" s="70"/>
      <c r="D3665" s="39" t="s">
        <v>393</v>
      </c>
      <c r="E3665" s="113">
        <v>0</v>
      </c>
      <c r="F3665" s="133"/>
      <c r="G3665" s="97"/>
    </row>
    <row r="3666" spans="1:7" s="79" customFormat="1" ht="12.75" hidden="1" customHeight="1" x14ac:dyDescent="0.2">
      <c r="A3666" s="63">
        <v>31</v>
      </c>
      <c r="B3666" s="38">
        <v>80208</v>
      </c>
      <c r="C3666" s="70"/>
      <c r="D3666" s="39" t="s">
        <v>396</v>
      </c>
      <c r="E3666" s="113">
        <v>0</v>
      </c>
      <c r="F3666" s="133"/>
      <c r="G3666" s="97"/>
    </row>
    <row r="3667" spans="1:7" s="79" customFormat="1" ht="12.75" hidden="1" customHeight="1" x14ac:dyDescent="0.2">
      <c r="A3667" s="63">
        <v>36</v>
      </c>
      <c r="B3667" s="38">
        <v>80201</v>
      </c>
      <c r="C3667" s="70"/>
      <c r="D3667" s="39" t="s">
        <v>343</v>
      </c>
      <c r="E3667" s="113">
        <v>0</v>
      </c>
      <c r="F3667" s="133"/>
      <c r="G3667" s="97"/>
    </row>
    <row r="3668" spans="1:7" s="79" customFormat="1" ht="12.75" hidden="1" customHeight="1" x14ac:dyDescent="0.2">
      <c r="A3668" s="63">
        <v>36</v>
      </c>
      <c r="B3668" s="38">
        <v>80202</v>
      </c>
      <c r="C3668" s="70"/>
      <c r="D3668" s="39" t="s">
        <v>344</v>
      </c>
      <c r="E3668" s="113">
        <v>0</v>
      </c>
      <c r="F3668" s="133"/>
      <c r="G3668" s="97"/>
    </row>
    <row r="3669" spans="1:7" s="79" customFormat="1" ht="12.75" hidden="1" customHeight="1" x14ac:dyDescent="0.2">
      <c r="A3669" s="63">
        <v>36</v>
      </c>
      <c r="B3669" s="38">
        <v>80203</v>
      </c>
      <c r="C3669" s="70"/>
      <c r="D3669" s="39" t="s">
        <v>389</v>
      </c>
      <c r="E3669" s="113">
        <v>0</v>
      </c>
      <c r="F3669" s="133"/>
      <c r="G3669" s="97"/>
    </row>
    <row r="3670" spans="1:7" s="79" customFormat="1" ht="12.75" hidden="1" customHeight="1" x14ac:dyDescent="0.2">
      <c r="A3670" s="63">
        <v>36</v>
      </c>
      <c r="B3670" s="38">
        <v>80204</v>
      </c>
      <c r="C3670" s="70"/>
      <c r="D3670" s="39" t="s">
        <v>390</v>
      </c>
      <c r="E3670" s="113">
        <v>0</v>
      </c>
      <c r="F3670" s="133"/>
      <c r="G3670" s="97"/>
    </row>
    <row r="3671" spans="1:7" s="79" customFormat="1" ht="12.75" hidden="1" customHeight="1" x14ac:dyDescent="0.2">
      <c r="A3671" s="63">
        <v>36</v>
      </c>
      <c r="B3671" s="38">
        <v>80205</v>
      </c>
      <c r="C3671" s="70"/>
      <c r="D3671" s="39" t="s">
        <v>391</v>
      </c>
      <c r="E3671" s="113">
        <v>0</v>
      </c>
      <c r="F3671" s="133"/>
      <c r="G3671" s="97"/>
    </row>
    <row r="3672" spans="1:7" s="79" customFormat="1" ht="12.75" hidden="1" customHeight="1" x14ac:dyDescent="0.2">
      <c r="A3672" s="63">
        <v>36</v>
      </c>
      <c r="B3672" s="38">
        <v>80206</v>
      </c>
      <c r="C3672" s="70"/>
      <c r="D3672" s="39" t="s">
        <v>392</v>
      </c>
      <c r="E3672" s="113">
        <v>0</v>
      </c>
      <c r="F3672" s="133"/>
      <c r="G3672" s="97"/>
    </row>
    <row r="3673" spans="1:7" s="79" customFormat="1" ht="12.75" hidden="1" customHeight="1" x14ac:dyDescent="0.2">
      <c r="A3673" s="63">
        <v>36</v>
      </c>
      <c r="B3673" s="38">
        <v>80207</v>
      </c>
      <c r="C3673" s="70"/>
      <c r="D3673" s="39" t="s">
        <v>393</v>
      </c>
      <c r="E3673" s="113">
        <v>0</v>
      </c>
      <c r="F3673" s="133"/>
      <c r="G3673" s="97"/>
    </row>
    <row r="3674" spans="1:7" s="79" customFormat="1" ht="12.75" hidden="1" customHeight="1" x14ac:dyDescent="0.2">
      <c r="A3674" s="63">
        <v>36</v>
      </c>
      <c r="B3674" s="38">
        <v>80208</v>
      </c>
      <c r="C3674" s="70"/>
      <c r="D3674" s="39" t="s">
        <v>396</v>
      </c>
      <c r="E3674" s="113">
        <v>0</v>
      </c>
      <c r="F3674" s="133"/>
      <c r="G3674" s="97"/>
    </row>
    <row r="3675" spans="1:7" s="79" customFormat="1" ht="12.75" hidden="1" customHeight="1" x14ac:dyDescent="0.2">
      <c r="A3675" s="63">
        <v>42</v>
      </c>
      <c r="B3675" s="38">
        <v>80201</v>
      </c>
      <c r="C3675" s="70"/>
      <c r="D3675" s="39" t="s">
        <v>343</v>
      </c>
      <c r="E3675" s="113">
        <v>0</v>
      </c>
      <c r="F3675" s="133"/>
      <c r="G3675" s="97"/>
    </row>
    <row r="3676" spans="1:7" s="79" customFormat="1" ht="12.75" hidden="1" customHeight="1" x14ac:dyDescent="0.2">
      <c r="A3676" s="63">
        <v>42</v>
      </c>
      <c r="B3676" s="38">
        <v>80202</v>
      </c>
      <c r="C3676" s="70"/>
      <c r="D3676" s="39" t="s">
        <v>344</v>
      </c>
      <c r="E3676" s="113">
        <v>0</v>
      </c>
      <c r="F3676" s="133"/>
      <c r="G3676" s="97"/>
    </row>
    <row r="3677" spans="1:7" s="79" customFormat="1" ht="12.75" hidden="1" customHeight="1" x14ac:dyDescent="0.2">
      <c r="A3677" s="63">
        <v>42</v>
      </c>
      <c r="B3677" s="38">
        <v>80203</v>
      </c>
      <c r="C3677" s="70"/>
      <c r="D3677" s="39" t="s">
        <v>389</v>
      </c>
      <c r="E3677" s="113">
        <v>0</v>
      </c>
      <c r="F3677" s="133"/>
      <c r="G3677" s="97"/>
    </row>
    <row r="3678" spans="1:7" s="79" customFormat="1" ht="12.75" hidden="1" customHeight="1" x14ac:dyDescent="0.2">
      <c r="A3678" s="63">
        <v>42</v>
      </c>
      <c r="B3678" s="38">
        <v>80204</v>
      </c>
      <c r="C3678" s="70"/>
      <c r="D3678" s="39" t="s">
        <v>390</v>
      </c>
      <c r="E3678" s="113">
        <v>0</v>
      </c>
      <c r="F3678" s="133"/>
      <c r="G3678" s="97"/>
    </row>
    <row r="3679" spans="1:7" s="79" customFormat="1" ht="12.75" hidden="1" customHeight="1" x14ac:dyDescent="0.2">
      <c r="A3679" s="63">
        <v>42</v>
      </c>
      <c r="B3679" s="38">
        <v>80205</v>
      </c>
      <c r="C3679" s="70"/>
      <c r="D3679" s="39" t="s">
        <v>391</v>
      </c>
      <c r="E3679" s="113">
        <v>0</v>
      </c>
      <c r="F3679" s="133"/>
      <c r="G3679" s="97"/>
    </row>
    <row r="3680" spans="1:7" s="79" customFormat="1" ht="12.75" hidden="1" customHeight="1" x14ac:dyDescent="0.2">
      <c r="A3680" s="63">
        <v>42</v>
      </c>
      <c r="B3680" s="38">
        <v>80206</v>
      </c>
      <c r="C3680" s="70"/>
      <c r="D3680" s="39" t="s">
        <v>392</v>
      </c>
      <c r="E3680" s="113">
        <v>0</v>
      </c>
      <c r="F3680" s="133"/>
      <c r="G3680" s="97"/>
    </row>
    <row r="3681" spans="1:11" s="79" customFormat="1" ht="12.75" hidden="1" customHeight="1" x14ac:dyDescent="0.2">
      <c r="A3681" s="63">
        <v>42</v>
      </c>
      <c r="B3681" s="38">
        <v>80207</v>
      </c>
      <c r="C3681" s="70"/>
      <c r="D3681" s="39" t="s">
        <v>393</v>
      </c>
      <c r="E3681" s="113">
        <v>0</v>
      </c>
      <c r="F3681" s="133"/>
      <c r="G3681" s="97"/>
    </row>
    <row r="3682" spans="1:11" s="79" customFormat="1" ht="12.75" hidden="1" customHeight="1" x14ac:dyDescent="0.2">
      <c r="A3682" s="63">
        <v>42</v>
      </c>
      <c r="B3682" s="38">
        <v>80208</v>
      </c>
      <c r="C3682" s="70"/>
      <c r="D3682" s="39" t="s">
        <v>396</v>
      </c>
      <c r="E3682" s="113">
        <v>0</v>
      </c>
      <c r="F3682" s="133"/>
      <c r="G3682" s="97"/>
    </row>
    <row r="3683" spans="1:11" ht="12.75" customHeight="1" thickBot="1" x14ac:dyDescent="0.25">
      <c r="A3683" s="71"/>
      <c r="B3683" s="290" t="s">
        <v>106</v>
      </c>
      <c r="C3683" s="81"/>
      <c r="D3683" s="73"/>
      <c r="E3683" s="116"/>
    </row>
    <row r="3684" spans="1:11" s="75" customFormat="1" ht="18" customHeight="1" thickBot="1" x14ac:dyDescent="0.25">
      <c r="A3684" s="562">
        <v>9</v>
      </c>
      <c r="B3684" s="564"/>
      <c r="C3684" s="74"/>
      <c r="D3684" s="275" t="s">
        <v>328</v>
      </c>
      <c r="E3684" s="276">
        <f>+E3686+E3703</f>
        <v>200000000</v>
      </c>
      <c r="F3684" s="131"/>
      <c r="H3684" s="21"/>
      <c r="I3684" s="21"/>
      <c r="J3684" s="21"/>
      <c r="K3684" s="21"/>
    </row>
    <row r="3685" spans="1:11" s="130" customFormat="1" ht="12.75" customHeight="1" x14ac:dyDescent="0.2">
      <c r="A3685" s="93"/>
      <c r="B3685" s="289" t="s">
        <v>106</v>
      </c>
      <c r="C3685" s="91"/>
      <c r="D3685" s="36"/>
      <c r="E3685" s="121"/>
      <c r="G3685" s="75"/>
      <c r="H3685" s="21"/>
      <c r="I3685" s="21"/>
      <c r="J3685" s="21"/>
      <c r="K3685" s="21"/>
    </row>
    <row r="3686" spans="1:11" s="130" customFormat="1" ht="13.5" hidden="1" customHeight="1" x14ac:dyDescent="0.2">
      <c r="A3686" s="541" t="s">
        <v>278</v>
      </c>
      <c r="B3686" s="543"/>
      <c r="C3686" s="68"/>
      <c r="D3686" s="43" t="s">
        <v>329</v>
      </c>
      <c r="E3686" s="115">
        <f>SUM(E3687:E3691)</f>
        <v>0</v>
      </c>
      <c r="G3686" s="75"/>
      <c r="H3686" s="21"/>
      <c r="I3686" s="21"/>
      <c r="J3686" s="21"/>
      <c r="K3686" s="21"/>
    </row>
    <row r="3687" spans="1:11" s="130" customFormat="1" ht="13.5" hidden="1" customHeight="1" x14ac:dyDescent="0.2">
      <c r="A3687" s="63">
        <v>17</v>
      </c>
      <c r="B3687" s="38">
        <v>90101</v>
      </c>
      <c r="C3687" s="70"/>
      <c r="D3687" s="39" t="s">
        <v>330</v>
      </c>
      <c r="E3687" s="113">
        <v>0</v>
      </c>
      <c r="G3687" s="75"/>
      <c r="H3687" s="21"/>
      <c r="I3687" s="21"/>
      <c r="J3687" s="21"/>
      <c r="K3687" s="21"/>
    </row>
    <row r="3688" spans="1:11" s="130" customFormat="1" ht="13.5" hidden="1" customHeight="1" x14ac:dyDescent="0.2">
      <c r="A3688" s="63">
        <v>18</v>
      </c>
      <c r="B3688" s="38">
        <v>90101</v>
      </c>
      <c r="C3688" s="70"/>
      <c r="D3688" s="39" t="s">
        <v>330</v>
      </c>
      <c r="E3688" s="113">
        <v>0</v>
      </c>
      <c r="G3688" s="75"/>
      <c r="H3688" s="21"/>
      <c r="I3688" s="21"/>
      <c r="J3688" s="21"/>
      <c r="K3688" s="21"/>
    </row>
    <row r="3689" spans="1:11" s="130" customFormat="1" ht="13.5" hidden="1" customHeight="1" x14ac:dyDescent="0.2">
      <c r="A3689" s="63">
        <v>19</v>
      </c>
      <c r="B3689" s="38">
        <v>90101</v>
      </c>
      <c r="C3689" s="70"/>
      <c r="D3689" s="39" t="s">
        <v>330</v>
      </c>
      <c r="E3689" s="113">
        <v>0</v>
      </c>
      <c r="G3689" s="75"/>
      <c r="H3689" s="21"/>
      <c r="I3689" s="21"/>
      <c r="J3689" s="21"/>
      <c r="K3689" s="21"/>
    </row>
    <row r="3690" spans="1:11" s="130" customFormat="1" ht="13.5" hidden="1" customHeight="1" x14ac:dyDescent="0.2">
      <c r="A3690" s="63">
        <v>20</v>
      </c>
      <c r="B3690" s="38">
        <v>90101</v>
      </c>
      <c r="C3690" s="70"/>
      <c r="D3690" s="39" t="s">
        <v>330</v>
      </c>
      <c r="E3690" s="113">
        <v>0</v>
      </c>
      <c r="G3690" s="75"/>
      <c r="H3690" s="21"/>
      <c r="I3690" s="21"/>
      <c r="J3690" s="21"/>
      <c r="K3690" s="21"/>
    </row>
    <row r="3691" spans="1:11" s="130" customFormat="1" ht="13.5" hidden="1" customHeight="1" x14ac:dyDescent="0.2">
      <c r="A3691" s="63">
        <v>21</v>
      </c>
      <c r="B3691" s="38">
        <v>90101</v>
      </c>
      <c r="C3691" s="70"/>
      <c r="D3691" s="39" t="s">
        <v>330</v>
      </c>
      <c r="E3691" s="113">
        <v>0</v>
      </c>
      <c r="G3691" s="75"/>
      <c r="H3691" s="21"/>
      <c r="I3691" s="21"/>
      <c r="J3691" s="21"/>
      <c r="K3691" s="21"/>
    </row>
    <row r="3692" spans="1:11" s="130" customFormat="1" ht="13.5" hidden="1" customHeight="1" x14ac:dyDescent="0.2">
      <c r="A3692" s="63">
        <v>22</v>
      </c>
      <c r="B3692" s="38">
        <v>90101</v>
      </c>
      <c r="C3692" s="70"/>
      <c r="D3692" s="39" t="s">
        <v>330</v>
      </c>
      <c r="E3692" s="113">
        <v>0</v>
      </c>
      <c r="G3692" s="75"/>
      <c r="H3692" s="21"/>
      <c r="I3692" s="21"/>
      <c r="J3692" s="21"/>
      <c r="K3692" s="21"/>
    </row>
    <row r="3693" spans="1:11" s="130" customFormat="1" ht="13.5" hidden="1" customHeight="1" x14ac:dyDescent="0.2">
      <c r="A3693" s="63">
        <v>23</v>
      </c>
      <c r="B3693" s="38">
        <v>90101</v>
      </c>
      <c r="C3693" s="70"/>
      <c r="D3693" s="39" t="s">
        <v>330</v>
      </c>
      <c r="E3693" s="113">
        <v>0</v>
      </c>
      <c r="G3693" s="75"/>
      <c r="H3693" s="21"/>
      <c r="I3693" s="21"/>
      <c r="J3693" s="21"/>
      <c r="K3693" s="21"/>
    </row>
    <row r="3694" spans="1:11" s="130" customFormat="1" ht="13.5" hidden="1" customHeight="1" x14ac:dyDescent="0.2">
      <c r="A3694" s="63">
        <v>24</v>
      </c>
      <c r="B3694" s="38">
        <v>90101</v>
      </c>
      <c r="C3694" s="70"/>
      <c r="D3694" s="39" t="s">
        <v>330</v>
      </c>
      <c r="E3694" s="113">
        <v>0</v>
      </c>
      <c r="G3694" s="75"/>
      <c r="H3694" s="21"/>
      <c r="I3694" s="21"/>
      <c r="J3694" s="21"/>
      <c r="K3694" s="21"/>
    </row>
    <row r="3695" spans="1:11" s="130" customFormat="1" ht="13.5" hidden="1" customHeight="1" x14ac:dyDescent="0.2">
      <c r="A3695" s="63">
        <v>43</v>
      </c>
      <c r="B3695" s="38">
        <v>90101</v>
      </c>
      <c r="C3695" s="70"/>
      <c r="D3695" s="39" t="s">
        <v>330</v>
      </c>
      <c r="E3695" s="113">
        <v>0</v>
      </c>
      <c r="G3695" s="75"/>
      <c r="H3695" s="21"/>
      <c r="I3695" s="21"/>
      <c r="J3695" s="21"/>
      <c r="K3695" s="21"/>
    </row>
    <row r="3696" spans="1:11" s="130" customFormat="1" ht="13.5" hidden="1" customHeight="1" x14ac:dyDescent="0.2">
      <c r="A3696" s="63">
        <v>44</v>
      </c>
      <c r="B3696" s="38">
        <v>90101</v>
      </c>
      <c r="C3696" s="70"/>
      <c r="D3696" s="39" t="s">
        <v>330</v>
      </c>
      <c r="E3696" s="113">
        <v>0</v>
      </c>
      <c r="G3696" s="75"/>
      <c r="H3696" s="21"/>
      <c r="I3696" s="21"/>
      <c r="J3696" s="21"/>
      <c r="K3696" s="21"/>
    </row>
    <row r="3697" spans="1:11" s="130" customFormat="1" ht="13.5" hidden="1" customHeight="1" x14ac:dyDescent="0.2">
      <c r="A3697" s="63">
        <v>45</v>
      </c>
      <c r="B3697" s="38">
        <v>90101</v>
      </c>
      <c r="C3697" s="70"/>
      <c r="D3697" s="39" t="s">
        <v>330</v>
      </c>
      <c r="E3697" s="113">
        <v>0</v>
      </c>
      <c r="G3697" s="75"/>
      <c r="H3697" s="21"/>
      <c r="I3697" s="21"/>
      <c r="J3697" s="21"/>
      <c r="K3697" s="21"/>
    </row>
    <row r="3698" spans="1:11" s="130" customFormat="1" ht="13.5" hidden="1" customHeight="1" x14ac:dyDescent="0.2">
      <c r="A3698" s="63">
        <v>46</v>
      </c>
      <c r="B3698" s="38">
        <v>90101</v>
      </c>
      <c r="C3698" s="70"/>
      <c r="D3698" s="39" t="s">
        <v>330</v>
      </c>
      <c r="E3698" s="113">
        <v>0</v>
      </c>
      <c r="G3698" s="75"/>
      <c r="H3698" s="21"/>
      <c r="I3698" s="21"/>
      <c r="J3698" s="21"/>
      <c r="K3698" s="21"/>
    </row>
    <row r="3699" spans="1:11" s="130" customFormat="1" ht="13.5" hidden="1" customHeight="1" x14ac:dyDescent="0.2">
      <c r="A3699" s="63">
        <v>31</v>
      </c>
      <c r="B3699" s="38">
        <v>90101</v>
      </c>
      <c r="C3699" s="70"/>
      <c r="D3699" s="39" t="s">
        <v>330</v>
      </c>
      <c r="E3699" s="113">
        <v>0</v>
      </c>
      <c r="G3699" s="75"/>
      <c r="H3699" s="21"/>
      <c r="I3699" s="21"/>
      <c r="J3699" s="21"/>
      <c r="K3699" s="21"/>
    </row>
    <row r="3700" spans="1:11" s="130" customFormat="1" ht="13.5" hidden="1" customHeight="1" x14ac:dyDescent="0.2">
      <c r="A3700" s="63">
        <v>36</v>
      </c>
      <c r="B3700" s="38">
        <v>90101</v>
      </c>
      <c r="C3700" s="70"/>
      <c r="D3700" s="39" t="s">
        <v>330</v>
      </c>
      <c r="E3700" s="113">
        <v>0</v>
      </c>
      <c r="G3700" s="75"/>
      <c r="H3700" s="21"/>
      <c r="I3700" s="21"/>
      <c r="J3700" s="21"/>
      <c r="K3700" s="21"/>
    </row>
    <row r="3701" spans="1:11" s="130" customFormat="1" ht="13.5" hidden="1" customHeight="1" x14ac:dyDescent="0.2">
      <c r="A3701" s="63">
        <v>42</v>
      </c>
      <c r="B3701" s="38">
        <v>90101</v>
      </c>
      <c r="C3701" s="70"/>
      <c r="D3701" s="39" t="s">
        <v>330</v>
      </c>
      <c r="E3701" s="113">
        <v>0</v>
      </c>
      <c r="G3701" s="75"/>
      <c r="H3701" s="21"/>
      <c r="I3701" s="21"/>
      <c r="J3701" s="21"/>
      <c r="K3701" s="21"/>
    </row>
    <row r="3702" spans="1:11" s="130" customFormat="1" ht="13.5" hidden="1" customHeight="1" x14ac:dyDescent="0.2">
      <c r="A3702" s="63"/>
      <c r="B3702" s="38" t="s">
        <v>106</v>
      </c>
      <c r="C3702" s="70"/>
      <c r="D3702" s="66"/>
      <c r="E3702" s="112"/>
      <c r="G3702" s="75"/>
      <c r="H3702" s="21"/>
      <c r="I3702" s="21"/>
      <c r="J3702" s="21"/>
      <c r="K3702" s="21"/>
    </row>
    <row r="3703" spans="1:11" s="130" customFormat="1" ht="13.5" customHeight="1" x14ac:dyDescent="0.2">
      <c r="A3703" s="541" t="s">
        <v>279</v>
      </c>
      <c r="B3703" s="543"/>
      <c r="C3703" s="68"/>
      <c r="D3703" s="43" t="s">
        <v>400</v>
      </c>
      <c r="E3703" s="115">
        <f>SUM(E3704:E3738)</f>
        <v>200000000</v>
      </c>
      <c r="G3703" s="75"/>
      <c r="H3703" s="21"/>
      <c r="I3703" s="21"/>
      <c r="J3703" s="21"/>
      <c r="K3703" s="21"/>
    </row>
    <row r="3704" spans="1:11" s="130" customFormat="1" ht="13.5" customHeight="1" x14ac:dyDescent="0.2">
      <c r="A3704" s="63"/>
      <c r="B3704" s="38">
        <v>90201</v>
      </c>
      <c r="C3704" s="70"/>
      <c r="D3704" s="39" t="s">
        <v>401</v>
      </c>
      <c r="E3704" s="113">
        <f>+'Gastos 630'!F380</f>
        <v>200000000</v>
      </c>
      <c r="G3704" s="75"/>
      <c r="H3704" s="21"/>
      <c r="I3704" s="21"/>
      <c r="J3704" s="21"/>
      <c r="K3704" s="21"/>
    </row>
    <row r="3705" spans="1:11" s="130" customFormat="1" ht="13.5" hidden="1" customHeight="1" x14ac:dyDescent="0.2">
      <c r="A3705" s="63"/>
      <c r="B3705" s="295">
        <v>90202</v>
      </c>
      <c r="C3705" s="95"/>
      <c r="D3705" s="39" t="s">
        <v>362</v>
      </c>
      <c r="E3705" s="113">
        <v>0</v>
      </c>
      <c r="G3705" s="75"/>
      <c r="H3705" s="21"/>
      <c r="I3705" s="21"/>
      <c r="J3705" s="21"/>
      <c r="K3705" s="21"/>
    </row>
    <row r="3706" spans="1:11" s="130" customFormat="1" ht="13.5" hidden="1" customHeight="1" x14ac:dyDescent="0.2">
      <c r="A3706" s="63"/>
      <c r="B3706" s="38">
        <v>90201</v>
      </c>
      <c r="C3706" s="70"/>
      <c r="D3706" s="39" t="s">
        <v>401</v>
      </c>
      <c r="E3706" s="113">
        <v>0</v>
      </c>
      <c r="G3706" s="75"/>
      <c r="H3706" s="21"/>
      <c r="I3706" s="21"/>
      <c r="J3706" s="21"/>
      <c r="K3706" s="21"/>
    </row>
    <row r="3707" spans="1:11" s="130" customFormat="1" ht="13.5" hidden="1" customHeight="1" x14ac:dyDescent="0.2">
      <c r="A3707" s="63"/>
      <c r="B3707" s="295">
        <v>90202</v>
      </c>
      <c r="C3707" s="95"/>
      <c r="D3707" s="39" t="s">
        <v>362</v>
      </c>
      <c r="E3707" s="113">
        <v>0</v>
      </c>
      <c r="G3707" s="75"/>
      <c r="H3707" s="21"/>
      <c r="I3707" s="21"/>
      <c r="J3707" s="21"/>
      <c r="K3707" s="21"/>
    </row>
    <row r="3708" spans="1:11" s="130" customFormat="1" ht="13.5" hidden="1" customHeight="1" x14ac:dyDescent="0.2">
      <c r="A3708" s="63"/>
      <c r="B3708" s="38">
        <v>90201</v>
      </c>
      <c r="C3708" s="70"/>
      <c r="D3708" s="39" t="s">
        <v>401</v>
      </c>
      <c r="E3708" s="113"/>
      <c r="G3708" s="75"/>
      <c r="H3708" s="21"/>
      <c r="I3708" s="21"/>
      <c r="J3708" s="21"/>
      <c r="K3708" s="21"/>
    </row>
    <row r="3709" spans="1:11" s="130" customFormat="1" ht="13.5" hidden="1" customHeight="1" x14ac:dyDescent="0.2">
      <c r="A3709" s="63"/>
      <c r="B3709" s="295">
        <v>90202</v>
      </c>
      <c r="C3709" s="95"/>
      <c r="D3709" s="39" t="s">
        <v>362</v>
      </c>
      <c r="E3709" s="113">
        <v>0</v>
      </c>
      <c r="G3709" s="75"/>
      <c r="H3709" s="21"/>
      <c r="I3709" s="21"/>
      <c r="J3709" s="21"/>
      <c r="K3709" s="21"/>
    </row>
    <row r="3710" spans="1:11" s="130" customFormat="1" ht="13.5" hidden="1" customHeight="1" x14ac:dyDescent="0.2">
      <c r="A3710" s="63"/>
      <c r="B3710" s="38">
        <v>90201</v>
      </c>
      <c r="C3710" s="70"/>
      <c r="D3710" s="39" t="s">
        <v>401</v>
      </c>
      <c r="E3710" s="113">
        <v>0</v>
      </c>
      <c r="G3710" s="75"/>
      <c r="H3710" s="21"/>
      <c r="I3710" s="21"/>
      <c r="J3710" s="21"/>
      <c r="K3710" s="21"/>
    </row>
    <row r="3711" spans="1:11" s="130" customFormat="1" ht="13.5" hidden="1" customHeight="1" x14ac:dyDescent="0.2">
      <c r="A3711" s="63"/>
      <c r="B3711" s="295">
        <v>90202</v>
      </c>
      <c r="C3711" s="95"/>
      <c r="D3711" s="39" t="s">
        <v>362</v>
      </c>
      <c r="E3711" s="113">
        <v>0</v>
      </c>
      <c r="G3711" s="75"/>
      <c r="H3711" s="21"/>
      <c r="I3711" s="21"/>
      <c r="J3711" s="21"/>
      <c r="K3711" s="21"/>
    </row>
    <row r="3712" spans="1:11" s="130" customFormat="1" ht="13.5" hidden="1" customHeight="1" x14ac:dyDescent="0.2">
      <c r="A3712" s="63"/>
      <c r="B3712" s="38">
        <v>90201</v>
      </c>
      <c r="C3712" s="70"/>
      <c r="D3712" s="39" t="s">
        <v>401</v>
      </c>
      <c r="E3712" s="113">
        <v>0</v>
      </c>
      <c r="G3712" s="75"/>
      <c r="H3712" s="21"/>
      <c r="I3712" s="21"/>
      <c r="J3712" s="21"/>
      <c r="K3712" s="21"/>
    </row>
    <row r="3713" spans="1:11" s="130" customFormat="1" ht="13.5" hidden="1" customHeight="1" x14ac:dyDescent="0.2">
      <c r="A3713" s="63"/>
      <c r="B3713" s="295">
        <v>90202</v>
      </c>
      <c r="C3713" s="95"/>
      <c r="D3713" s="39" t="s">
        <v>362</v>
      </c>
      <c r="E3713" s="113">
        <v>0</v>
      </c>
      <c r="G3713" s="75"/>
      <c r="H3713" s="21"/>
      <c r="I3713" s="21"/>
      <c r="J3713" s="21"/>
      <c r="K3713" s="21"/>
    </row>
    <row r="3714" spans="1:11" s="130" customFormat="1" ht="13.5" hidden="1" customHeight="1" x14ac:dyDescent="0.2">
      <c r="A3714" s="63"/>
      <c r="B3714" s="38">
        <v>90201</v>
      </c>
      <c r="C3714" s="70"/>
      <c r="D3714" s="39" t="s">
        <v>401</v>
      </c>
      <c r="E3714" s="113">
        <v>0</v>
      </c>
      <c r="G3714" s="75"/>
      <c r="H3714" s="21"/>
      <c r="I3714" s="21"/>
      <c r="J3714" s="21"/>
      <c r="K3714" s="21"/>
    </row>
    <row r="3715" spans="1:11" s="130" customFormat="1" ht="13.5" hidden="1" customHeight="1" x14ac:dyDescent="0.2">
      <c r="A3715" s="63"/>
      <c r="B3715" s="295">
        <v>90202</v>
      </c>
      <c r="C3715" s="95"/>
      <c r="D3715" s="39" t="s">
        <v>362</v>
      </c>
      <c r="E3715" s="113">
        <v>0</v>
      </c>
      <c r="G3715" s="75"/>
      <c r="H3715" s="21"/>
      <c r="I3715" s="21"/>
      <c r="J3715" s="21"/>
      <c r="K3715" s="21"/>
    </row>
    <row r="3716" spans="1:11" ht="13.5" hidden="1" customHeight="1" x14ac:dyDescent="0.2">
      <c r="A3716" s="63"/>
      <c r="B3716" s="38">
        <v>90201</v>
      </c>
      <c r="C3716" s="70"/>
      <c r="D3716" s="39" t="s">
        <v>401</v>
      </c>
      <c r="E3716" s="113">
        <v>0</v>
      </c>
    </row>
    <row r="3717" spans="1:11" ht="13.5" hidden="1" customHeight="1" x14ac:dyDescent="0.2">
      <c r="A3717" s="63"/>
      <c r="B3717" s="295">
        <v>90202</v>
      </c>
      <c r="C3717" s="95"/>
      <c r="D3717" s="39" t="s">
        <v>362</v>
      </c>
      <c r="E3717" s="113">
        <v>0</v>
      </c>
    </row>
    <row r="3718" spans="1:11" ht="13.5" hidden="1" customHeight="1" x14ac:dyDescent="0.2">
      <c r="A3718" s="63"/>
      <c r="B3718" s="38">
        <v>90201</v>
      </c>
      <c r="C3718" s="70"/>
      <c r="D3718" s="39" t="s">
        <v>401</v>
      </c>
      <c r="E3718" s="113">
        <v>0</v>
      </c>
    </row>
    <row r="3719" spans="1:11" ht="13.5" hidden="1" customHeight="1" x14ac:dyDescent="0.2">
      <c r="A3719" s="63"/>
      <c r="B3719" s="295">
        <v>90202</v>
      </c>
      <c r="C3719" s="95"/>
      <c r="D3719" s="39" t="s">
        <v>362</v>
      </c>
      <c r="E3719" s="113">
        <v>0</v>
      </c>
    </row>
    <row r="3720" spans="1:11" ht="13.5" hidden="1" customHeight="1" x14ac:dyDescent="0.2">
      <c r="A3720" s="63"/>
      <c r="B3720" s="38">
        <v>90201</v>
      </c>
      <c r="C3720" s="70"/>
      <c r="D3720" s="39" t="s">
        <v>401</v>
      </c>
      <c r="E3720" s="113">
        <v>0</v>
      </c>
    </row>
    <row r="3721" spans="1:11" ht="13.5" hidden="1" customHeight="1" x14ac:dyDescent="0.2">
      <c r="A3721" s="63"/>
      <c r="B3721" s="295">
        <v>90202</v>
      </c>
      <c r="C3721" s="95"/>
      <c r="D3721" s="39" t="s">
        <v>362</v>
      </c>
      <c r="E3721" s="113">
        <v>0</v>
      </c>
    </row>
    <row r="3722" spans="1:11" ht="13.5" hidden="1" customHeight="1" x14ac:dyDescent="0.2">
      <c r="A3722" s="63"/>
      <c r="B3722" s="38">
        <v>90201</v>
      </c>
      <c r="C3722" s="70"/>
      <c r="D3722" s="39" t="s">
        <v>401</v>
      </c>
      <c r="E3722" s="113">
        <v>0</v>
      </c>
    </row>
    <row r="3723" spans="1:11" ht="13.5" hidden="1" customHeight="1" x14ac:dyDescent="0.2">
      <c r="A3723" s="63"/>
      <c r="B3723" s="295">
        <v>90202</v>
      </c>
      <c r="C3723" s="95"/>
      <c r="D3723" s="39" t="s">
        <v>362</v>
      </c>
      <c r="E3723" s="113">
        <v>0</v>
      </c>
    </row>
    <row r="3724" spans="1:11" ht="13.5" hidden="1" customHeight="1" x14ac:dyDescent="0.2">
      <c r="A3724" s="63"/>
      <c r="B3724" s="38">
        <v>90201</v>
      </c>
      <c r="C3724" s="70"/>
      <c r="D3724" s="39" t="s">
        <v>401</v>
      </c>
      <c r="E3724" s="113">
        <v>0</v>
      </c>
    </row>
    <row r="3725" spans="1:11" ht="13.5" hidden="1" customHeight="1" x14ac:dyDescent="0.2">
      <c r="A3725" s="63"/>
      <c r="B3725" s="295">
        <v>90202</v>
      </c>
      <c r="C3725" s="95"/>
      <c r="D3725" s="39" t="s">
        <v>362</v>
      </c>
      <c r="E3725" s="113">
        <v>0</v>
      </c>
    </row>
    <row r="3726" spans="1:11" ht="13.5" hidden="1" customHeight="1" x14ac:dyDescent="0.2">
      <c r="A3726" s="63"/>
      <c r="B3726" s="38">
        <v>90201</v>
      </c>
      <c r="C3726" s="70"/>
      <c r="D3726" s="39" t="s">
        <v>401</v>
      </c>
      <c r="E3726" s="113">
        <v>0</v>
      </c>
    </row>
    <row r="3727" spans="1:11" ht="13.5" hidden="1" customHeight="1" x14ac:dyDescent="0.2">
      <c r="A3727" s="63"/>
      <c r="B3727" s="295">
        <v>90202</v>
      </c>
      <c r="C3727" s="95"/>
      <c r="D3727" s="39" t="s">
        <v>362</v>
      </c>
      <c r="E3727" s="113">
        <v>0</v>
      </c>
    </row>
    <row r="3728" spans="1:11" ht="13.5" hidden="1" customHeight="1" x14ac:dyDescent="0.2">
      <c r="A3728" s="63"/>
      <c r="B3728" s="38">
        <v>90201</v>
      </c>
      <c r="C3728" s="70"/>
      <c r="D3728" s="39" t="s">
        <v>401</v>
      </c>
      <c r="E3728" s="113">
        <v>0</v>
      </c>
    </row>
    <row r="3729" spans="1:11" s="33" customFormat="1" ht="12.75" hidden="1" x14ac:dyDescent="0.2">
      <c r="A3729" s="167"/>
      <c r="B3729" s="296">
        <v>90202</v>
      </c>
      <c r="C3729" s="169"/>
      <c r="D3729" s="172" t="s">
        <v>362</v>
      </c>
      <c r="E3729" s="170" t="s">
        <v>423</v>
      </c>
      <c r="F3729" s="132"/>
      <c r="G3729" s="145"/>
    </row>
    <row r="3730" spans="1:11" ht="13.5" hidden="1" customHeight="1" x14ac:dyDescent="0.2">
      <c r="A3730" s="63"/>
      <c r="B3730" s="38">
        <v>90201</v>
      </c>
      <c r="C3730" s="70"/>
      <c r="D3730" s="172" t="s">
        <v>401</v>
      </c>
      <c r="E3730" s="113">
        <v>0</v>
      </c>
    </row>
    <row r="3731" spans="1:11" ht="13.5" hidden="1" customHeight="1" x14ac:dyDescent="0.2">
      <c r="A3731" s="63"/>
      <c r="B3731" s="295">
        <v>90202</v>
      </c>
      <c r="C3731" s="95"/>
      <c r="D3731" s="172" t="s">
        <v>362</v>
      </c>
      <c r="E3731" s="113">
        <v>0</v>
      </c>
    </row>
    <row r="3732" spans="1:11" ht="13.5" hidden="1" customHeight="1" x14ac:dyDescent="0.2">
      <c r="A3732" s="63"/>
      <c r="B3732" s="38">
        <v>90201</v>
      </c>
      <c r="C3732" s="70"/>
      <c r="D3732" s="172" t="s">
        <v>401</v>
      </c>
      <c r="E3732" s="113">
        <v>0</v>
      </c>
    </row>
    <row r="3733" spans="1:11" ht="13.5" hidden="1" customHeight="1" x14ac:dyDescent="0.2">
      <c r="A3733" s="63"/>
      <c r="B3733" s="38">
        <v>90202</v>
      </c>
      <c r="C3733" s="70"/>
      <c r="D3733" s="172" t="s">
        <v>362</v>
      </c>
      <c r="E3733" s="113">
        <v>0</v>
      </c>
    </row>
    <row r="3734" spans="1:11" ht="25.5" hidden="1" x14ac:dyDescent="0.2">
      <c r="A3734" s="63"/>
      <c r="B3734" s="38">
        <v>90202</v>
      </c>
      <c r="C3734" s="70"/>
      <c r="D3734" s="172" t="s">
        <v>466</v>
      </c>
      <c r="E3734" s="113"/>
    </row>
    <row r="3735" spans="1:11" ht="25.5" hidden="1" x14ac:dyDescent="0.2">
      <c r="A3735" s="63"/>
      <c r="B3735" s="38">
        <v>90202</v>
      </c>
      <c r="C3735" s="70"/>
      <c r="D3735" s="172" t="s">
        <v>465</v>
      </c>
      <c r="E3735" s="113">
        <v>0</v>
      </c>
    </row>
    <row r="3736" spans="1:11" ht="25.5" hidden="1" x14ac:dyDescent="0.2">
      <c r="A3736" s="63"/>
      <c r="B3736" s="38">
        <v>90202</v>
      </c>
      <c r="C3736" s="70"/>
      <c r="D3736" s="172" t="s">
        <v>467</v>
      </c>
      <c r="E3736" s="113">
        <v>0</v>
      </c>
    </row>
    <row r="3737" spans="1:11" ht="25.5" hidden="1" x14ac:dyDescent="0.2">
      <c r="A3737" s="63"/>
      <c r="B3737" s="38">
        <v>90202</v>
      </c>
      <c r="C3737" s="70"/>
      <c r="D3737" s="172" t="s">
        <v>468</v>
      </c>
      <c r="E3737" s="113">
        <v>0</v>
      </c>
    </row>
    <row r="3738" spans="1:11" s="75" customFormat="1" ht="12.75" customHeight="1" thickBot="1" x14ac:dyDescent="0.25">
      <c r="A3738" s="105"/>
      <c r="B3738" s="286"/>
      <c r="C3738" s="143"/>
      <c r="D3738" s="107"/>
      <c r="E3738" s="144"/>
      <c r="F3738" s="130"/>
      <c r="H3738" s="21"/>
      <c r="I3738" s="21"/>
      <c r="J3738" s="21"/>
      <c r="K3738" s="21"/>
    </row>
    <row r="3739" spans="1:11" s="24" customFormat="1" ht="18.75" customHeight="1" thickBot="1" x14ac:dyDescent="0.25">
      <c r="A3739" s="571" t="s">
        <v>57</v>
      </c>
      <c r="B3739" s="572"/>
      <c r="C3739" s="553"/>
      <c r="D3739" s="554"/>
      <c r="E3739" s="276">
        <f>E435+E1279+E2432+E2805+E3684</f>
        <v>5832776273</v>
      </c>
      <c r="F3739" s="135"/>
      <c r="G3739" s="173"/>
      <c r="H3739" s="174"/>
      <c r="I3739" s="174"/>
    </row>
    <row r="3740" spans="1:11" ht="12" customHeight="1" x14ac:dyDescent="0.2">
      <c r="D3740" s="96"/>
      <c r="E3740" s="96"/>
      <c r="G3740" s="154"/>
      <c r="H3740" s="155"/>
      <c r="I3740" s="155"/>
    </row>
    <row r="3741" spans="1:11" ht="12" customHeight="1" x14ac:dyDescent="0.2">
      <c r="D3741" s="96"/>
      <c r="E3741" s="396">
        <f>+'Gastos 630'!F388</f>
        <v>5832776273</v>
      </c>
      <c r="G3741" s="154"/>
      <c r="H3741" s="155"/>
      <c r="I3741" s="155"/>
    </row>
    <row r="3742" spans="1:11" ht="12" customHeight="1" x14ac:dyDescent="0.2">
      <c r="D3742" s="96"/>
      <c r="E3742" s="96">
        <f>+E3739-E3741</f>
        <v>0</v>
      </c>
      <c r="G3742" s="154"/>
      <c r="H3742" s="155"/>
      <c r="I3742" s="155"/>
    </row>
    <row r="3743" spans="1:11" ht="12" customHeight="1" x14ac:dyDescent="0.2">
      <c r="D3743" s="96"/>
      <c r="E3743" s="96"/>
      <c r="G3743" s="154"/>
      <c r="H3743" s="155"/>
      <c r="I3743" s="155"/>
    </row>
    <row r="3744" spans="1:11" ht="12" customHeight="1" x14ac:dyDescent="0.2">
      <c r="D3744" s="96"/>
      <c r="E3744" s="96"/>
      <c r="G3744" s="154"/>
      <c r="H3744" s="155"/>
      <c r="I3744" s="155"/>
    </row>
    <row r="3745" spans="4:9" ht="12" customHeight="1" x14ac:dyDescent="0.2">
      <c r="D3745" s="96"/>
      <c r="E3745" s="96"/>
      <c r="G3745" s="173"/>
      <c r="H3745" s="155"/>
      <c r="I3745" s="155"/>
    </row>
    <row r="3746" spans="4:9" ht="12" customHeight="1" x14ac:dyDescent="0.2">
      <c r="D3746" s="96"/>
      <c r="E3746" s="96"/>
      <c r="G3746" s="154"/>
      <c r="H3746" s="155"/>
      <c r="I3746" s="155"/>
    </row>
    <row r="3747" spans="4:9" ht="12" customHeight="1" x14ac:dyDescent="0.2">
      <c r="D3747" s="96"/>
      <c r="E3747" s="96"/>
    </row>
    <row r="3748" spans="4:9" ht="12" customHeight="1" x14ac:dyDescent="0.2">
      <c r="D3748" s="96"/>
      <c r="E3748" s="96"/>
    </row>
    <row r="3749" spans="4:9" ht="12" customHeight="1" x14ac:dyDescent="0.2">
      <c r="D3749" s="96"/>
      <c r="E3749" s="96"/>
      <c r="G3749" s="124"/>
    </row>
    <row r="3750" spans="4:9" ht="12" customHeight="1" x14ac:dyDescent="0.2">
      <c r="D3750" s="96"/>
      <c r="E3750" s="96"/>
    </row>
    <row r="3751" spans="4:9" ht="12" customHeight="1" x14ac:dyDescent="0.2">
      <c r="D3751" s="96"/>
      <c r="E3751" s="96"/>
    </row>
    <row r="3752" spans="4:9" ht="12" customHeight="1" x14ac:dyDescent="0.2">
      <c r="D3752" s="96"/>
      <c r="E3752" s="96"/>
    </row>
    <row r="3753" spans="4:9" ht="12" customHeight="1" x14ac:dyDescent="0.2">
      <c r="D3753" s="96"/>
      <c r="E3753" s="96"/>
    </row>
    <row r="3754" spans="4:9" ht="12" customHeight="1" x14ac:dyDescent="0.2">
      <c r="E3754" s="96"/>
    </row>
    <row r="3755" spans="4:9" ht="12" customHeight="1" x14ac:dyDescent="0.2">
      <c r="E3755" s="96"/>
    </row>
    <row r="3756" spans="4:9" ht="12" customHeight="1" x14ac:dyDescent="0.2">
      <c r="E3756" s="96"/>
    </row>
    <row r="3757" spans="4:9" ht="12" customHeight="1" x14ac:dyDescent="0.2">
      <c r="E3757" s="96"/>
    </row>
    <row r="3758" spans="4:9" ht="12" customHeight="1" x14ac:dyDescent="0.2">
      <c r="E3758" s="96"/>
    </row>
    <row r="3759" spans="4:9" ht="12" customHeight="1" x14ac:dyDescent="0.2">
      <c r="E3759" s="96"/>
    </row>
    <row r="3760" spans="4:9" ht="12" customHeight="1" x14ac:dyDescent="0.2">
      <c r="E3760" s="96"/>
    </row>
    <row r="3762" spans="1:11" ht="12" customHeight="1" x14ac:dyDescent="0.2">
      <c r="E3762" s="96"/>
    </row>
    <row r="3763" spans="1:11" ht="12" customHeight="1" x14ac:dyDescent="0.2">
      <c r="E3763" s="96"/>
    </row>
    <row r="3764" spans="1:11" s="130" customFormat="1" ht="12" customHeight="1" x14ac:dyDescent="0.2">
      <c r="A3764" s="22"/>
      <c r="B3764" s="51"/>
      <c r="C3764" s="87"/>
      <c r="D3764" s="28"/>
      <c r="E3764" s="96"/>
      <c r="G3764" s="75"/>
      <c r="H3764" s="21"/>
      <c r="I3764" s="21"/>
      <c r="J3764" s="21"/>
      <c r="K3764" s="21"/>
    </row>
    <row r="3765" spans="1:11" s="130" customFormat="1" ht="12" customHeight="1" x14ac:dyDescent="0.2">
      <c r="A3765" s="22"/>
      <c r="B3765" s="51"/>
      <c r="C3765" s="87"/>
      <c r="D3765" s="28"/>
      <c r="E3765" s="96"/>
      <c r="G3765" s="75"/>
      <c r="H3765" s="21"/>
      <c r="I3765" s="21"/>
      <c r="J3765" s="21"/>
      <c r="K3765" s="21"/>
    </row>
    <row r="3766" spans="1:11" s="130" customFormat="1" ht="12" customHeight="1" x14ac:dyDescent="0.2">
      <c r="A3766" s="22"/>
      <c r="B3766" s="51"/>
      <c r="C3766" s="87"/>
      <c r="D3766" s="28"/>
      <c r="E3766" s="96"/>
      <c r="G3766" s="75"/>
      <c r="H3766" s="21"/>
      <c r="I3766" s="21"/>
      <c r="J3766" s="21"/>
      <c r="K3766" s="21"/>
    </row>
    <row r="3767" spans="1:11" s="130" customFormat="1" ht="12" customHeight="1" x14ac:dyDescent="0.2">
      <c r="A3767" s="22"/>
      <c r="B3767" s="51"/>
      <c r="C3767" s="87"/>
      <c r="D3767" s="28"/>
      <c r="E3767" s="96"/>
      <c r="G3767" s="75"/>
      <c r="H3767" s="21"/>
      <c r="I3767" s="21"/>
      <c r="J3767" s="21"/>
      <c r="K3767" s="21"/>
    </row>
    <row r="3768" spans="1:11" s="130" customFormat="1" ht="12" customHeight="1" x14ac:dyDescent="0.2">
      <c r="A3768" s="22"/>
      <c r="B3768" s="51"/>
      <c r="C3768" s="87"/>
      <c r="D3768" s="28"/>
      <c r="E3768" s="96"/>
      <c r="G3768" s="75"/>
      <c r="H3768" s="21"/>
      <c r="I3768" s="21"/>
      <c r="J3768" s="21"/>
      <c r="K3768" s="21"/>
    </row>
    <row r="3769" spans="1:11" s="130" customFormat="1" ht="12" customHeight="1" x14ac:dyDescent="0.2">
      <c r="A3769" s="22"/>
      <c r="B3769" s="51"/>
      <c r="C3769" s="87"/>
      <c r="D3769" s="28"/>
      <c r="E3769" s="96"/>
      <c r="G3769" s="75"/>
      <c r="H3769" s="21"/>
      <c r="I3769" s="21"/>
      <c r="J3769" s="21"/>
      <c r="K3769" s="21"/>
    </row>
    <row r="3770" spans="1:11" s="130" customFormat="1" ht="12" customHeight="1" x14ac:dyDescent="0.2">
      <c r="A3770" s="22"/>
      <c r="B3770" s="51"/>
      <c r="C3770" s="87"/>
      <c r="D3770" s="28"/>
      <c r="E3770" s="96"/>
      <c r="G3770" s="75"/>
      <c r="H3770" s="21"/>
      <c r="I3770" s="21"/>
      <c r="J3770" s="21"/>
      <c r="K3770" s="21"/>
    </row>
    <row r="3771" spans="1:11" s="130" customFormat="1" ht="12" customHeight="1" x14ac:dyDescent="0.2">
      <c r="A3771" s="22"/>
      <c r="B3771" s="51"/>
      <c r="C3771" s="87"/>
      <c r="D3771" s="28"/>
      <c r="E3771" s="96"/>
      <c r="G3771" s="75"/>
      <c r="H3771" s="21"/>
      <c r="I3771" s="21"/>
      <c r="J3771" s="21"/>
      <c r="K3771" s="21"/>
    </row>
    <row r="3772" spans="1:11" s="130" customFormat="1" ht="12" customHeight="1" x14ac:dyDescent="0.2">
      <c r="A3772" s="22"/>
      <c r="B3772" s="51"/>
      <c r="C3772" s="87"/>
      <c r="D3772" s="28"/>
      <c r="E3772" s="96"/>
      <c r="G3772" s="75"/>
      <c r="H3772" s="21"/>
      <c r="I3772" s="21"/>
      <c r="J3772" s="21"/>
      <c r="K3772" s="21"/>
    </row>
    <row r="3773" spans="1:11" s="130" customFormat="1" ht="12" customHeight="1" x14ac:dyDescent="0.2">
      <c r="A3773" s="22"/>
      <c r="B3773" s="51"/>
      <c r="C3773" s="87"/>
      <c r="D3773" s="28"/>
      <c r="E3773" s="96"/>
      <c r="G3773" s="75"/>
      <c r="H3773" s="21"/>
      <c r="I3773" s="21"/>
      <c r="J3773" s="21"/>
      <c r="K3773" s="21"/>
    </row>
    <row r="3774" spans="1:11" s="130" customFormat="1" ht="12" customHeight="1" x14ac:dyDescent="0.2">
      <c r="A3774" s="22"/>
      <c r="B3774" s="51"/>
      <c r="C3774" s="87"/>
      <c r="D3774" s="28"/>
      <c r="E3774" s="96"/>
      <c r="G3774" s="75"/>
      <c r="H3774" s="21"/>
      <c r="I3774" s="21"/>
      <c r="J3774" s="21"/>
      <c r="K3774" s="21"/>
    </row>
    <row r="3775" spans="1:11" s="130" customFormat="1" ht="12" customHeight="1" x14ac:dyDescent="0.2">
      <c r="A3775" s="22"/>
      <c r="B3775" s="51"/>
      <c r="C3775" s="87"/>
      <c r="D3775" s="28"/>
      <c r="E3775" s="96"/>
      <c r="G3775" s="75"/>
      <c r="H3775" s="21"/>
      <c r="I3775" s="21"/>
      <c r="J3775" s="21"/>
      <c r="K3775" s="21"/>
    </row>
    <row r="3776" spans="1:11" s="130" customFormat="1" ht="12" customHeight="1" x14ac:dyDescent="0.2">
      <c r="A3776" s="22"/>
      <c r="B3776" s="51"/>
      <c r="C3776" s="87"/>
      <c r="D3776" s="28"/>
      <c r="E3776" s="96"/>
      <c r="G3776" s="75"/>
      <c r="H3776" s="21"/>
      <c r="I3776" s="21"/>
      <c r="J3776" s="21"/>
      <c r="K3776" s="21"/>
    </row>
    <row r="3777" spans="1:11" s="130" customFormat="1" ht="12" customHeight="1" x14ac:dyDescent="0.2">
      <c r="A3777" s="22"/>
      <c r="B3777" s="51"/>
      <c r="C3777" s="87"/>
      <c r="D3777" s="28"/>
      <c r="E3777" s="96"/>
      <c r="G3777" s="75"/>
      <c r="H3777" s="21"/>
      <c r="I3777" s="21"/>
      <c r="J3777" s="21"/>
      <c r="K3777" s="21"/>
    </row>
    <row r="3778" spans="1:11" s="130" customFormat="1" ht="12" customHeight="1" x14ac:dyDescent="0.2">
      <c r="A3778" s="22"/>
      <c r="B3778" s="51"/>
      <c r="C3778" s="87"/>
      <c r="D3778" s="28"/>
      <c r="E3778" s="96"/>
      <c r="G3778" s="75"/>
      <c r="H3778" s="21"/>
      <c r="I3778" s="21"/>
      <c r="J3778" s="21"/>
      <c r="K3778" s="21"/>
    </row>
    <row r="3779" spans="1:11" s="130" customFormat="1" ht="12" customHeight="1" x14ac:dyDescent="0.2">
      <c r="A3779" s="22"/>
      <c r="B3779" s="51"/>
      <c r="C3779" s="87"/>
      <c r="D3779" s="28"/>
      <c r="E3779" s="96"/>
      <c r="G3779" s="75"/>
      <c r="H3779" s="21"/>
      <c r="I3779" s="21"/>
      <c r="J3779" s="21"/>
      <c r="K3779" s="21"/>
    </row>
    <row r="3780" spans="1:11" s="130" customFormat="1" ht="12" customHeight="1" x14ac:dyDescent="0.2">
      <c r="A3780" s="22"/>
      <c r="B3780" s="51"/>
      <c r="C3780" s="87"/>
      <c r="D3780" s="28"/>
      <c r="E3780" s="96"/>
      <c r="G3780" s="75"/>
      <c r="H3780" s="21"/>
      <c r="I3780" s="21"/>
      <c r="J3780" s="21"/>
      <c r="K3780" s="21"/>
    </row>
    <row r="3781" spans="1:11" s="130" customFormat="1" ht="12" customHeight="1" x14ac:dyDescent="0.2">
      <c r="A3781" s="22"/>
      <c r="B3781" s="51"/>
      <c r="C3781" s="87"/>
      <c r="D3781" s="28"/>
      <c r="E3781" s="96"/>
      <c r="G3781" s="75"/>
      <c r="H3781" s="21"/>
      <c r="I3781" s="21"/>
      <c r="J3781" s="21"/>
      <c r="K3781" s="21"/>
    </row>
    <row r="3782" spans="1:11" s="130" customFormat="1" ht="12" customHeight="1" x14ac:dyDescent="0.2">
      <c r="A3782" s="22"/>
      <c r="B3782" s="51"/>
      <c r="C3782" s="87"/>
      <c r="D3782" s="28"/>
      <c r="E3782" s="96"/>
      <c r="G3782" s="75"/>
      <c r="H3782" s="21"/>
      <c r="I3782" s="21"/>
      <c r="J3782" s="21"/>
      <c r="K3782" s="21"/>
    </row>
    <row r="3783" spans="1:11" s="130" customFormat="1" ht="12" customHeight="1" x14ac:dyDescent="0.2">
      <c r="A3783" s="22"/>
      <c r="B3783" s="51"/>
      <c r="C3783" s="87"/>
      <c r="D3783" s="28"/>
      <c r="E3783" s="96"/>
      <c r="G3783" s="75"/>
      <c r="H3783" s="21"/>
      <c r="I3783" s="21"/>
      <c r="J3783" s="21"/>
      <c r="K3783" s="21"/>
    </row>
    <row r="3784" spans="1:11" s="130" customFormat="1" ht="12" customHeight="1" x14ac:dyDescent="0.2">
      <c r="A3784" s="22"/>
      <c r="B3784" s="51"/>
      <c r="C3784" s="87"/>
      <c r="D3784" s="28"/>
      <c r="E3784" s="96"/>
      <c r="G3784" s="75"/>
      <c r="H3784" s="21"/>
      <c r="I3784" s="21"/>
      <c r="J3784" s="21"/>
      <c r="K3784" s="21"/>
    </row>
    <row r="3785" spans="1:11" s="130" customFormat="1" ht="12" customHeight="1" x14ac:dyDescent="0.2">
      <c r="A3785" s="22"/>
      <c r="B3785" s="51"/>
      <c r="C3785" s="87"/>
      <c r="D3785" s="28"/>
      <c r="E3785" s="96"/>
      <c r="G3785" s="75"/>
      <c r="H3785" s="21"/>
      <c r="I3785" s="21"/>
      <c r="J3785" s="21"/>
      <c r="K3785" s="21"/>
    </row>
    <row r="3786" spans="1:11" s="130" customFormat="1" ht="12" customHeight="1" x14ac:dyDescent="0.2">
      <c r="A3786" s="22"/>
      <c r="B3786" s="51"/>
      <c r="C3786" s="87"/>
      <c r="D3786" s="28"/>
      <c r="E3786" s="96"/>
      <c r="G3786" s="75"/>
      <c r="H3786" s="21"/>
      <c r="I3786" s="21"/>
      <c r="J3786" s="21"/>
      <c r="K3786" s="21"/>
    </row>
    <row r="3787" spans="1:11" s="130" customFormat="1" ht="12" customHeight="1" x14ac:dyDescent="0.2">
      <c r="A3787" s="22"/>
      <c r="B3787" s="51"/>
      <c r="C3787" s="87"/>
      <c r="D3787" s="28"/>
      <c r="E3787" s="96"/>
      <c r="G3787" s="75"/>
      <c r="H3787" s="21"/>
      <c r="I3787" s="21"/>
      <c r="J3787" s="21"/>
      <c r="K3787" s="21"/>
    </row>
    <row r="3788" spans="1:11" s="130" customFormat="1" ht="12" customHeight="1" x14ac:dyDescent="0.2">
      <c r="A3788" s="22"/>
      <c r="B3788" s="51"/>
      <c r="C3788" s="87"/>
      <c r="D3788" s="28"/>
      <c r="E3788" s="96"/>
      <c r="G3788" s="75"/>
      <c r="H3788" s="21"/>
      <c r="I3788" s="21"/>
      <c r="J3788" s="21"/>
      <c r="K3788" s="21"/>
    </row>
    <row r="3789" spans="1:11" s="130" customFormat="1" ht="12" customHeight="1" x14ac:dyDescent="0.2">
      <c r="A3789" s="22"/>
      <c r="B3789" s="51"/>
      <c r="C3789" s="87"/>
      <c r="D3789" s="28"/>
      <c r="E3789" s="96"/>
      <c r="G3789" s="75"/>
      <c r="H3789" s="21"/>
      <c r="I3789" s="21"/>
      <c r="J3789" s="21"/>
      <c r="K3789" s="21"/>
    </row>
    <row r="3790" spans="1:11" s="130" customFormat="1" ht="12" customHeight="1" x14ac:dyDescent="0.2">
      <c r="A3790" s="22"/>
      <c r="B3790" s="51"/>
      <c r="C3790" s="87"/>
      <c r="D3790" s="28"/>
      <c r="E3790" s="96"/>
      <c r="G3790" s="75"/>
      <c r="H3790" s="21"/>
      <c r="I3790" s="21"/>
      <c r="J3790" s="21"/>
      <c r="K3790" s="21"/>
    </row>
    <row r="3791" spans="1:11" s="130" customFormat="1" ht="12" customHeight="1" x14ac:dyDescent="0.2">
      <c r="A3791" s="22"/>
      <c r="B3791" s="51"/>
      <c r="C3791" s="87"/>
      <c r="D3791" s="28"/>
      <c r="E3791" s="96"/>
      <c r="G3791" s="75"/>
      <c r="H3791" s="21"/>
      <c r="I3791" s="21"/>
      <c r="J3791" s="21"/>
      <c r="K3791" s="21"/>
    </row>
    <row r="3792" spans="1:11" s="130" customFormat="1" ht="12" customHeight="1" x14ac:dyDescent="0.2">
      <c r="A3792" s="22"/>
      <c r="B3792" s="51"/>
      <c r="C3792" s="87"/>
      <c r="D3792" s="28"/>
      <c r="E3792" s="96"/>
      <c r="G3792" s="75"/>
      <c r="H3792" s="21"/>
      <c r="I3792" s="21"/>
      <c r="J3792" s="21"/>
      <c r="K3792" s="21"/>
    </row>
    <row r="3793" spans="1:11" s="130" customFormat="1" ht="12" customHeight="1" x14ac:dyDescent="0.2">
      <c r="A3793" s="22"/>
      <c r="B3793" s="51"/>
      <c r="C3793" s="87"/>
      <c r="D3793" s="28"/>
      <c r="E3793" s="96"/>
      <c r="G3793" s="75"/>
      <c r="H3793" s="21"/>
      <c r="I3793" s="21"/>
      <c r="J3793" s="21"/>
      <c r="K3793" s="21"/>
    </row>
    <row r="3794" spans="1:11" s="130" customFormat="1" ht="12" customHeight="1" x14ac:dyDescent="0.2">
      <c r="A3794" s="22"/>
      <c r="B3794" s="51"/>
      <c r="C3794" s="87"/>
      <c r="D3794" s="28"/>
      <c r="E3794" s="96"/>
      <c r="G3794" s="75"/>
      <c r="H3794" s="21"/>
      <c r="I3794" s="21"/>
      <c r="J3794" s="21"/>
      <c r="K3794" s="21"/>
    </row>
    <row r="3795" spans="1:11" s="130" customFormat="1" ht="12" customHeight="1" x14ac:dyDescent="0.2">
      <c r="A3795" s="22"/>
      <c r="B3795" s="51"/>
      <c r="C3795" s="87"/>
      <c r="D3795" s="28"/>
      <c r="E3795" s="96"/>
      <c r="G3795" s="75"/>
      <c r="H3795" s="21"/>
      <c r="I3795" s="21"/>
      <c r="J3795" s="21"/>
      <c r="K3795" s="21"/>
    </row>
    <row r="3796" spans="1:11" s="130" customFormat="1" ht="12" customHeight="1" x14ac:dyDescent="0.2">
      <c r="A3796" s="22"/>
      <c r="B3796" s="51"/>
      <c r="C3796" s="87"/>
      <c r="D3796" s="28"/>
      <c r="E3796" s="96"/>
      <c r="G3796" s="75"/>
      <c r="H3796" s="21"/>
      <c r="I3796" s="21"/>
      <c r="J3796" s="21"/>
      <c r="K3796" s="21"/>
    </row>
    <row r="3797" spans="1:11" s="130" customFormat="1" ht="12" customHeight="1" x14ac:dyDescent="0.2">
      <c r="A3797" s="22"/>
      <c r="B3797" s="51"/>
      <c r="C3797" s="87"/>
      <c r="D3797" s="28"/>
      <c r="E3797" s="96"/>
      <c r="G3797" s="75"/>
      <c r="H3797" s="21"/>
      <c r="I3797" s="21"/>
      <c r="J3797" s="21"/>
      <c r="K3797" s="21"/>
    </row>
    <row r="3798" spans="1:11" s="130" customFormat="1" ht="12" customHeight="1" x14ac:dyDescent="0.2">
      <c r="A3798" s="22"/>
      <c r="B3798" s="51"/>
      <c r="C3798" s="87"/>
      <c r="D3798" s="28"/>
      <c r="E3798" s="96"/>
      <c r="G3798" s="75"/>
      <c r="H3798" s="21"/>
      <c r="I3798" s="21"/>
      <c r="J3798" s="21"/>
      <c r="K3798" s="21"/>
    </row>
    <row r="3799" spans="1:11" s="130" customFormat="1" ht="12" customHeight="1" x14ac:dyDescent="0.2">
      <c r="A3799" s="22"/>
      <c r="B3799" s="51"/>
      <c r="C3799" s="87"/>
      <c r="D3799" s="28"/>
      <c r="E3799" s="96"/>
      <c r="G3799" s="75"/>
      <c r="H3799" s="21"/>
      <c r="I3799" s="21"/>
      <c r="J3799" s="21"/>
      <c r="K3799" s="21"/>
    </row>
    <row r="3800" spans="1:11" s="130" customFormat="1" ht="12" customHeight="1" x14ac:dyDescent="0.2">
      <c r="A3800" s="22"/>
      <c r="B3800" s="51"/>
      <c r="C3800" s="87"/>
      <c r="D3800" s="28"/>
      <c r="E3800" s="96"/>
      <c r="G3800" s="75"/>
      <c r="H3800" s="21"/>
      <c r="I3800" s="21"/>
      <c r="J3800" s="21"/>
      <c r="K3800" s="21"/>
    </row>
    <row r="3801" spans="1:11" s="130" customFormat="1" ht="12" customHeight="1" x14ac:dyDescent="0.2">
      <c r="A3801" s="22"/>
      <c r="B3801" s="51"/>
      <c r="C3801" s="87"/>
      <c r="D3801" s="28"/>
      <c r="E3801" s="96"/>
      <c r="G3801" s="75"/>
      <c r="H3801" s="21"/>
      <c r="I3801" s="21"/>
      <c r="J3801" s="21"/>
      <c r="K3801" s="21"/>
    </row>
    <row r="3802" spans="1:11" s="130" customFormat="1" ht="12" customHeight="1" x14ac:dyDescent="0.2">
      <c r="A3802" s="22"/>
      <c r="B3802" s="51"/>
      <c r="C3802" s="87"/>
      <c r="D3802" s="28"/>
      <c r="E3802" s="96"/>
      <c r="G3802" s="75"/>
      <c r="H3802" s="21"/>
      <c r="I3802" s="21"/>
      <c r="J3802" s="21"/>
      <c r="K3802" s="21"/>
    </row>
    <row r="3803" spans="1:11" s="130" customFormat="1" ht="12" customHeight="1" x14ac:dyDescent="0.2">
      <c r="A3803" s="22"/>
      <c r="B3803" s="51"/>
      <c r="C3803" s="87"/>
      <c r="D3803" s="28"/>
      <c r="E3803" s="96"/>
      <c r="G3803" s="75"/>
      <c r="H3803" s="21"/>
      <c r="I3803" s="21"/>
      <c r="J3803" s="21"/>
      <c r="K3803" s="21"/>
    </row>
    <row r="3804" spans="1:11" s="130" customFormat="1" ht="12" customHeight="1" x14ac:dyDescent="0.2">
      <c r="A3804" s="22"/>
      <c r="B3804" s="51"/>
      <c r="C3804" s="87"/>
      <c r="D3804" s="28"/>
      <c r="E3804" s="96"/>
      <c r="G3804" s="75"/>
      <c r="H3804" s="21"/>
      <c r="I3804" s="21"/>
      <c r="J3804" s="21"/>
      <c r="K3804" s="21"/>
    </row>
    <row r="3805" spans="1:11" s="130" customFormat="1" ht="12" customHeight="1" x14ac:dyDescent="0.2">
      <c r="A3805" s="22"/>
      <c r="B3805" s="51"/>
      <c r="C3805" s="87"/>
      <c r="D3805" s="28"/>
      <c r="E3805" s="96"/>
      <c r="G3805" s="75"/>
      <c r="H3805" s="21"/>
      <c r="I3805" s="21"/>
      <c r="J3805" s="21"/>
      <c r="K3805" s="21"/>
    </row>
    <row r="3806" spans="1:11" s="130" customFormat="1" ht="12" customHeight="1" x14ac:dyDescent="0.2">
      <c r="A3806" s="22"/>
      <c r="B3806" s="51"/>
      <c r="C3806" s="87"/>
      <c r="D3806" s="28"/>
      <c r="E3806" s="96"/>
      <c r="G3806" s="75"/>
      <c r="H3806" s="21"/>
      <c r="I3806" s="21"/>
      <c r="J3806" s="21"/>
      <c r="K3806" s="21"/>
    </row>
    <row r="3807" spans="1:11" s="130" customFormat="1" ht="12" customHeight="1" x14ac:dyDescent="0.2">
      <c r="A3807" s="22"/>
      <c r="B3807" s="51"/>
      <c r="C3807" s="87"/>
      <c r="D3807" s="28"/>
      <c r="E3807" s="96"/>
      <c r="G3807" s="75"/>
      <c r="H3807" s="21"/>
      <c r="I3807" s="21"/>
      <c r="J3807" s="21"/>
      <c r="K3807" s="21"/>
    </row>
    <row r="3808" spans="1:11" s="130" customFormat="1" ht="12" customHeight="1" x14ac:dyDescent="0.2">
      <c r="A3808" s="22"/>
      <c r="B3808" s="51"/>
      <c r="C3808" s="87"/>
      <c r="D3808" s="28"/>
      <c r="E3808" s="96"/>
      <c r="G3808" s="75"/>
      <c r="H3808" s="21"/>
      <c r="I3808" s="21"/>
      <c r="J3808" s="21"/>
      <c r="K3808" s="21"/>
    </row>
    <row r="3809" spans="1:11" s="130" customFormat="1" ht="12" customHeight="1" x14ac:dyDescent="0.2">
      <c r="A3809" s="22"/>
      <c r="B3809" s="51"/>
      <c r="C3809" s="87"/>
      <c r="D3809" s="28"/>
      <c r="E3809" s="96"/>
      <c r="G3809" s="75"/>
      <c r="H3809" s="21"/>
      <c r="I3809" s="21"/>
      <c r="J3809" s="21"/>
      <c r="K3809" s="21"/>
    </row>
    <row r="3810" spans="1:11" s="130" customFormat="1" ht="12" customHeight="1" x14ac:dyDescent="0.2">
      <c r="A3810" s="22"/>
      <c r="B3810" s="51"/>
      <c r="C3810" s="87"/>
      <c r="D3810" s="28"/>
      <c r="E3810" s="96"/>
      <c r="G3810" s="75"/>
      <c r="H3810" s="21"/>
      <c r="I3810" s="21"/>
      <c r="J3810" s="21"/>
      <c r="K3810" s="21"/>
    </row>
    <row r="3811" spans="1:11" s="130" customFormat="1" ht="12" customHeight="1" x14ac:dyDescent="0.2">
      <c r="A3811" s="22"/>
      <c r="B3811" s="51"/>
      <c r="C3811" s="87"/>
      <c r="D3811" s="28"/>
      <c r="E3811" s="96"/>
      <c r="G3811" s="75"/>
      <c r="H3811" s="21"/>
      <c r="I3811" s="21"/>
      <c r="J3811" s="21"/>
      <c r="K3811" s="21"/>
    </row>
    <row r="3812" spans="1:11" s="130" customFormat="1" ht="12" customHeight="1" x14ac:dyDescent="0.2">
      <c r="A3812" s="22"/>
      <c r="B3812" s="51"/>
      <c r="C3812" s="87"/>
      <c r="D3812" s="28"/>
      <c r="E3812" s="96"/>
      <c r="G3812" s="75"/>
      <c r="H3812" s="21"/>
      <c r="I3812" s="21"/>
      <c r="J3812" s="21"/>
      <c r="K3812" s="21"/>
    </row>
    <row r="3813" spans="1:11" s="130" customFormat="1" ht="12" customHeight="1" x14ac:dyDescent="0.2">
      <c r="A3813" s="22"/>
      <c r="B3813" s="51"/>
      <c r="C3813" s="87"/>
      <c r="D3813" s="28"/>
      <c r="E3813" s="96"/>
      <c r="G3813" s="75"/>
      <c r="H3813" s="21"/>
      <c r="I3813" s="21"/>
      <c r="J3813" s="21"/>
      <c r="K3813" s="21"/>
    </row>
    <row r="3814" spans="1:11" s="130" customFormat="1" ht="12" customHeight="1" x14ac:dyDescent="0.2">
      <c r="A3814" s="22"/>
      <c r="B3814" s="51"/>
      <c r="C3814" s="87"/>
      <c r="D3814" s="28"/>
      <c r="E3814" s="96"/>
      <c r="G3814" s="75"/>
      <c r="H3814" s="21"/>
      <c r="I3814" s="21"/>
      <c r="J3814" s="21"/>
      <c r="K3814" s="21"/>
    </row>
    <row r="3815" spans="1:11" s="130" customFormat="1" ht="12" customHeight="1" x14ac:dyDescent="0.2">
      <c r="A3815" s="22"/>
      <c r="B3815" s="51"/>
      <c r="C3815" s="87"/>
      <c r="D3815" s="28"/>
      <c r="E3815" s="96"/>
      <c r="G3815" s="75"/>
      <c r="H3815" s="21"/>
      <c r="I3815" s="21"/>
      <c r="J3815" s="21"/>
      <c r="K3815" s="21"/>
    </row>
    <row r="3816" spans="1:11" s="130" customFormat="1" ht="12" customHeight="1" x14ac:dyDescent="0.2">
      <c r="A3816" s="22"/>
      <c r="B3816" s="51"/>
      <c r="C3816" s="87"/>
      <c r="D3816" s="28"/>
      <c r="E3816" s="96"/>
      <c r="G3816" s="75"/>
      <c r="H3816" s="21"/>
      <c r="I3816" s="21"/>
      <c r="J3816" s="21"/>
      <c r="K3816" s="21"/>
    </row>
    <row r="3817" spans="1:11" s="130" customFormat="1" ht="12" customHeight="1" x14ac:dyDescent="0.2">
      <c r="A3817" s="22"/>
      <c r="B3817" s="51"/>
      <c r="C3817" s="87"/>
      <c r="D3817" s="28"/>
      <c r="E3817" s="96"/>
      <c r="G3817" s="75"/>
      <c r="H3817" s="21"/>
      <c r="I3817" s="21"/>
      <c r="J3817" s="21"/>
      <c r="K3817" s="21"/>
    </row>
    <row r="3818" spans="1:11" s="130" customFormat="1" ht="12" customHeight="1" x14ac:dyDescent="0.2">
      <c r="A3818" s="22"/>
      <c r="B3818" s="51"/>
      <c r="C3818" s="87"/>
      <c r="D3818" s="28"/>
      <c r="E3818" s="96"/>
      <c r="G3818" s="75"/>
      <c r="H3818" s="21"/>
      <c r="I3818" s="21"/>
      <c r="J3818" s="21"/>
      <c r="K3818" s="21"/>
    </row>
    <row r="3819" spans="1:11" s="130" customFormat="1" ht="12" customHeight="1" x14ac:dyDescent="0.2">
      <c r="A3819" s="22"/>
      <c r="B3819" s="51"/>
      <c r="C3819" s="87"/>
      <c r="D3819" s="28"/>
      <c r="E3819" s="96"/>
      <c r="G3819" s="75"/>
      <c r="H3819" s="21"/>
      <c r="I3819" s="21"/>
      <c r="J3819" s="21"/>
      <c r="K3819" s="21"/>
    </row>
    <row r="3820" spans="1:11" s="130" customFormat="1" ht="12" customHeight="1" x14ac:dyDescent="0.2">
      <c r="A3820" s="22"/>
      <c r="B3820" s="51"/>
      <c r="C3820" s="87"/>
      <c r="D3820" s="28"/>
      <c r="E3820" s="96"/>
      <c r="G3820" s="75"/>
      <c r="H3820" s="21"/>
      <c r="I3820" s="21"/>
      <c r="J3820" s="21"/>
      <c r="K3820" s="21"/>
    </row>
    <row r="3821" spans="1:11" s="130" customFormat="1" ht="12" customHeight="1" x14ac:dyDescent="0.2">
      <c r="A3821" s="22"/>
      <c r="B3821" s="51"/>
      <c r="C3821" s="87"/>
      <c r="D3821" s="28"/>
      <c r="E3821" s="96"/>
      <c r="G3821" s="75"/>
      <c r="H3821" s="21"/>
      <c r="I3821" s="21"/>
      <c r="J3821" s="21"/>
      <c r="K3821" s="21"/>
    </row>
    <row r="3822" spans="1:11" s="130" customFormat="1" ht="12" customHeight="1" x14ac:dyDescent="0.2">
      <c r="A3822" s="22"/>
      <c r="B3822" s="51"/>
      <c r="C3822" s="87"/>
      <c r="D3822" s="28"/>
      <c r="E3822" s="96"/>
      <c r="G3822" s="75"/>
      <c r="H3822" s="21"/>
      <c r="I3822" s="21"/>
      <c r="J3822" s="21"/>
      <c r="K3822" s="21"/>
    </row>
    <row r="3823" spans="1:11" s="130" customFormat="1" ht="12" customHeight="1" x14ac:dyDescent="0.2">
      <c r="A3823" s="22"/>
      <c r="B3823" s="51"/>
      <c r="C3823" s="87"/>
      <c r="D3823" s="28"/>
      <c r="E3823" s="96"/>
      <c r="G3823" s="75"/>
      <c r="H3823" s="21"/>
      <c r="I3823" s="21"/>
      <c r="J3823" s="21"/>
      <c r="K3823" s="21"/>
    </row>
    <row r="3824" spans="1:11" s="130" customFormat="1" ht="12" customHeight="1" x14ac:dyDescent="0.2">
      <c r="A3824" s="22"/>
      <c r="B3824" s="51"/>
      <c r="C3824" s="87"/>
      <c r="D3824" s="28"/>
      <c r="E3824" s="96"/>
      <c r="G3824" s="75"/>
      <c r="H3824" s="21"/>
      <c r="I3824" s="21"/>
      <c r="J3824" s="21"/>
      <c r="K3824" s="21"/>
    </row>
    <row r="3825" spans="1:11" s="130" customFormat="1" ht="12" customHeight="1" x14ac:dyDescent="0.2">
      <c r="A3825" s="22"/>
      <c r="B3825" s="51"/>
      <c r="C3825" s="87"/>
      <c r="D3825" s="28"/>
      <c r="E3825" s="96"/>
      <c r="G3825" s="75"/>
      <c r="H3825" s="21"/>
      <c r="I3825" s="21"/>
      <c r="J3825" s="21"/>
      <c r="K3825" s="21"/>
    </row>
    <row r="3826" spans="1:11" s="130" customFormat="1" ht="12" customHeight="1" x14ac:dyDescent="0.2">
      <c r="A3826" s="22"/>
      <c r="B3826" s="51"/>
      <c r="C3826" s="87"/>
      <c r="D3826" s="28"/>
      <c r="E3826" s="96"/>
      <c r="G3826" s="75"/>
      <c r="H3826" s="21"/>
      <c r="I3826" s="21"/>
      <c r="J3826" s="21"/>
      <c r="K3826" s="21"/>
    </row>
    <row r="3827" spans="1:11" s="130" customFormat="1" ht="12" customHeight="1" x14ac:dyDescent="0.2">
      <c r="A3827" s="22"/>
      <c r="B3827" s="51"/>
      <c r="C3827" s="87"/>
      <c r="D3827" s="28"/>
      <c r="E3827" s="96"/>
      <c r="G3827" s="75"/>
      <c r="H3827" s="21"/>
      <c r="I3827" s="21"/>
      <c r="J3827" s="21"/>
      <c r="K3827" s="21"/>
    </row>
  </sheetData>
  <sheetProtection formatCells="0" formatColumns="0" formatRows="0" insertColumns="0" insertRows="0" insertHyperlinks="0" deleteColumns="0" deleteRows="0" selectLockedCells="1"/>
  <mergeCells count="74">
    <mergeCell ref="A3739:D3739"/>
    <mergeCell ref="A3500:B3500"/>
    <mergeCell ref="A3562:B3562"/>
    <mergeCell ref="A3684:B3684"/>
    <mergeCell ref="A3686:B3686"/>
    <mergeCell ref="A3703:B3703"/>
    <mergeCell ref="A3359:B3359"/>
    <mergeCell ref="A3376:B3376"/>
    <mergeCell ref="A3449:B3449"/>
    <mergeCell ref="A3466:B3466"/>
    <mergeCell ref="A3498:B3498"/>
    <mergeCell ref="A3184:B3184"/>
    <mergeCell ref="A3216:B3216"/>
    <mergeCell ref="A3250:B3250"/>
    <mergeCell ref="A3163:B3163"/>
    <mergeCell ref="A3252:B3252"/>
    <mergeCell ref="A2807:B2807"/>
    <mergeCell ref="A2945:B2945"/>
    <mergeCell ref="A3007:B3007"/>
    <mergeCell ref="A3099:B3099"/>
    <mergeCell ref="A3167:B3167"/>
    <mergeCell ref="A2434:B2434"/>
    <mergeCell ref="A2572:B2572"/>
    <mergeCell ref="A2696:B2696"/>
    <mergeCell ref="A2743:B2743"/>
    <mergeCell ref="A2805:B2805"/>
    <mergeCell ref="A2154:B2154"/>
    <mergeCell ref="A2156:B2156"/>
    <mergeCell ref="A2278:B2278"/>
    <mergeCell ref="A2400:B2400"/>
    <mergeCell ref="A2432:B2432"/>
    <mergeCell ref="A1859:B1859"/>
    <mergeCell ref="A1861:B1861"/>
    <mergeCell ref="A1923:B1923"/>
    <mergeCell ref="A2045:B2045"/>
    <mergeCell ref="A2077:B2077"/>
    <mergeCell ref="A1358:B1358"/>
    <mergeCell ref="A1420:B1420"/>
    <mergeCell ref="A1626:B1626"/>
    <mergeCell ref="A1659:B1659"/>
    <mergeCell ref="A1721:B1721"/>
    <mergeCell ref="A979:B979"/>
    <mergeCell ref="A1125:B1125"/>
    <mergeCell ref="A1187:B1187"/>
    <mergeCell ref="A1279:B1279"/>
    <mergeCell ref="A1281:B1281"/>
    <mergeCell ref="A591:B591"/>
    <mergeCell ref="A705:B705"/>
    <mergeCell ref="A816:B816"/>
    <mergeCell ref="A880:B880"/>
    <mergeCell ref="A927:B927"/>
    <mergeCell ref="A326:B326"/>
    <mergeCell ref="A403:B403"/>
    <mergeCell ref="A435:B435"/>
    <mergeCell ref="A437:B437"/>
    <mergeCell ref="A514:B514"/>
    <mergeCell ref="A16:B16"/>
    <mergeCell ref="A18:B18"/>
    <mergeCell ref="A95:B95"/>
    <mergeCell ref="A172:B172"/>
    <mergeCell ref="A249:B249"/>
    <mergeCell ref="A9:E9"/>
    <mergeCell ref="A10:E10"/>
    <mergeCell ref="A11:E11"/>
    <mergeCell ref="A13:B13"/>
    <mergeCell ref="D13:D14"/>
    <mergeCell ref="E13:E14"/>
    <mergeCell ref="A7:E7"/>
    <mergeCell ref="A8:E8"/>
    <mergeCell ref="A1:K1"/>
    <mergeCell ref="A2:K2"/>
    <mergeCell ref="A3:K3"/>
    <mergeCell ref="A4:K4"/>
    <mergeCell ref="A5:K5"/>
  </mergeCells>
  <phoneticPr fontId="32" type="noConversion"/>
  <printOptions horizontalCentered="1"/>
  <pageMargins left="0.39370078740157483" right="0.39370078740157483" top="0.59055118110236227" bottom="0.78740157480314965" header="0" footer="0"/>
  <pageSetup scale="85" orientation="portrait" r:id="rId1"/>
  <headerFooter alignWithMargins="0"/>
  <rowBreaks count="2" manualBreakCount="2">
    <brk id="1278" max="5" man="1"/>
    <brk id="2804" max="16383" man="1"/>
  </rowBreaks>
  <colBreaks count="1" manualBreakCount="1">
    <brk id="5" max="1048575" man="1"/>
  </colBreaks>
  <ignoredErrors>
    <ignoredError sqref="B444:D526 B531:D591 B601:D705 B827:D930 B440:D443 B529:D530 B592:D595 B598:D600 B714:D818 B709:D713 B821:D826 B931:D938 B706:D707" numberStoredAsText="1"/>
    <ignoredError sqref="E441:E442 E438 E439:E440 F820 F3247 F1281 F1204 F1202:F1203 F1201 F1205:F1280 F822 F821 F831 F823:F830 F927 F832:F926 F931 F930 F928:F929 F998 F980:F997 F1188:F1200 F979 F939:F978 F938 F932:F937 F1008:F1009 F1007 F1187 F1119:F1186 F1016:F1118 F1010:F1015 F1001:F1006 F999:F1000 F1283:F1292 F1282 F2572:F2589 F2456:F2457 F2452 F2451 F2453:F2455 F2458 F2693:F2804 F2692 F2591:F2676 F2590 F2434:F2450 F1741:F1745 F1740 F1737:F1739 F1721 F1631:F1632 F1626 F1435:F1441 F1299 F1295:F1296 F1294 F1293 F1633:F1720 F1442:F1625 F1725:F1736 F1722:F1724 F1627:F1630 F1421:F1434 F1297:F1298 F1374:F1418 F1373 F1420 F1419 F1361:F1372 F1300:F1301 F1302:F1360 F1746:F1747 F1748:F2433 F3165:F3215 F2805:F3164 F2459:F2571 F2678:F2691 F2677 F3216:F3246 E2950:E3164 E3165:E3215 E3247 E2805:E2948 E2949 E2745 E1739 E1438:E1441 E1006 E1003:E1004 E1742 E2432 E820 E530 E591 E535:E590 E451:E513 E533 E534 E450 E515:E526 E532 E529 E531 E594:E595 E593 E599 E817:E819 E732:E733 E814 E734:E813 E815 E714:E731 E707 E616:E618 E611 E699 E619:E698 E601:E610 E612:E615 E700:E704 E706 E2459:E2571 E1748:E2431 E1746:E1747 E1362:E1372 E1725:E1736 E1374:E1418 E1302:E1360 E1299 E1300:E1301 E1419 E1373 E1297:E1298 E1421:E1434 E1627:E1630 E1722:E1724 E1442:E1625 E1633:E1720 E1295:E1296 E1435:E1436 E1631 E1740 E1737 E1744 E2590 E2451 E1001 E998 E999:E1000 E1016:E1118 E1008:E1009 E1010:E1015 E1119:E1186 E1007 E938 E932:E937 E939:E978 E1188:E1200 E980:E997 E928:E929 E831 E930 E832:E926 E823:E830 E1205:E1280 E1202:E1203 E1201 E1204 E444:E449 E2433 E443 E1282 E931 E1002 E2453:E2458 E2677 E1745 E1738 E1741 E1632 E1437 E1361 E708:E713 E821:E822 E600 E596:E598 E527:E528 E592 E1743 E1005 E1293 E2692" unlockedFormula="1"/>
    <ignoredError sqref="E437 E2746:E2804 E3216:E3246 E2693:E2744 E514 E816 E705 E2678:E2691 E2434:E2450 E2572:E2589 E1420 E1626 E1721 E1294 E2591:E2676 E2452 E1283:E1292 E1187 E979 E927 E1281" unlockedFormula="1" emptyCellReference="1"/>
    <ignoredError sqref="E3248:E3682 E3684:E3703 E3705:E3729" emptyCellReference="1"/>
    <ignoredError sqref="A1187 A1721 A2743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showGridLines="0" zoomScaleNormal="100" workbookViewId="0">
      <selection activeCell="B239" sqref="B239"/>
    </sheetView>
  </sheetViews>
  <sheetFormatPr baseColWidth="10" defaultRowHeight="12" customHeight="1" x14ac:dyDescent="0.2"/>
  <cols>
    <col min="1" max="1" width="9.7109375" style="51" customWidth="1"/>
    <col min="2" max="2" width="67.42578125" style="28" bestFit="1" customWidth="1"/>
    <col min="3" max="3" width="19.7109375" style="29" bestFit="1" customWidth="1"/>
    <col min="4" max="4" width="1.42578125" style="130" customWidth="1"/>
    <col min="5" max="5" width="16.85546875" style="21" bestFit="1" customWidth="1"/>
    <col min="6" max="6" width="19.42578125" style="21" bestFit="1" customWidth="1"/>
    <col min="7" max="16384" width="11.42578125" style="21"/>
  </cols>
  <sheetData>
    <row r="1" spans="1:8" ht="12" customHeight="1" x14ac:dyDescent="0.2">
      <c r="A1" s="457" t="str">
        <f>+'Gastos 630 - SIPP'!A1:K1</f>
        <v>MINISTERIO DE SALUD</v>
      </c>
      <c r="B1" s="458"/>
    </row>
    <row r="2" spans="1:8" ht="12" customHeight="1" x14ac:dyDescent="0.2">
      <c r="A2" s="457" t="str">
        <f>+'Gastos 630 - SIPP'!A2:K2</f>
        <v>DIRECCION FINANCIERA, BIENES Y SERVICIOS</v>
      </c>
      <c r="B2" s="458"/>
    </row>
    <row r="3" spans="1:8" ht="12" customHeight="1" x14ac:dyDescent="0.2">
      <c r="A3" s="457" t="str">
        <f>+'Gastos 630 - SIPP'!A3:K3</f>
        <v>AREA DE PRESUPUESTACION, CUSTODIA Y NORMALIZACION</v>
      </c>
      <c r="B3" s="458"/>
    </row>
    <row r="4" spans="1:8" ht="12" customHeight="1" x14ac:dyDescent="0.2">
      <c r="A4" s="457" t="str">
        <f>+'Gastos 630 - SIPP'!A4:K4</f>
        <v>FIDEICOMISO 872 MINISTERIO DE SALUD-CTAMS-BANCO NACIONAL DE COSTA RICA</v>
      </c>
      <c r="B4" s="458"/>
    </row>
    <row r="5" spans="1:8" ht="12" customHeight="1" x14ac:dyDescent="0.2">
      <c r="A5" s="457" t="str">
        <f>+'Gastos 630 - SIPP'!A5:K5</f>
        <v>PRESUPUESTO ORDINARIO 2017</v>
      </c>
      <c r="B5" s="458"/>
    </row>
    <row r="6" spans="1:8" ht="15" customHeight="1" x14ac:dyDescent="0.2">
      <c r="A6" s="278"/>
      <c r="B6" s="1"/>
      <c r="C6" s="20"/>
    </row>
    <row r="7" spans="1:8" ht="15" customHeight="1" x14ac:dyDescent="0.2">
      <c r="A7" s="544" t="s">
        <v>556</v>
      </c>
      <c r="B7" s="544"/>
      <c r="C7" s="544"/>
    </row>
    <row r="8" spans="1:8" ht="18.75" customHeight="1" x14ac:dyDescent="0.2">
      <c r="A8" s="544" t="s">
        <v>557</v>
      </c>
      <c r="B8" s="544"/>
      <c r="C8" s="544"/>
    </row>
    <row r="9" spans="1:8" ht="18.75" customHeight="1" x14ac:dyDescent="0.2">
      <c r="A9" s="544" t="s">
        <v>104</v>
      </c>
      <c r="B9" s="544"/>
      <c r="C9" s="544"/>
    </row>
    <row r="10" spans="1:8" ht="18.75" customHeight="1" x14ac:dyDescent="0.2">
      <c r="A10" s="544" t="s">
        <v>472</v>
      </c>
      <c r="B10" s="544"/>
      <c r="C10" s="544"/>
    </row>
    <row r="11" spans="1:8" ht="8.25" customHeight="1" thickBot="1" x14ac:dyDescent="0.25">
      <c r="B11" s="23"/>
      <c r="C11" s="23"/>
    </row>
    <row r="12" spans="1:8" ht="21" customHeight="1" x14ac:dyDescent="0.2">
      <c r="A12" s="573" t="s">
        <v>69</v>
      </c>
      <c r="B12" s="578" t="s">
        <v>60</v>
      </c>
      <c r="C12" s="576" t="s">
        <v>59</v>
      </c>
    </row>
    <row r="13" spans="1:8" s="33" customFormat="1" ht="14.25" customHeight="1" thickBot="1" x14ac:dyDescent="0.25">
      <c r="A13" s="575"/>
      <c r="B13" s="579"/>
      <c r="C13" s="577"/>
      <c r="D13" s="132"/>
    </row>
    <row r="14" spans="1:8" ht="12" customHeight="1" thickBot="1" x14ac:dyDescent="0.25">
      <c r="A14" s="357"/>
      <c r="C14" s="358"/>
    </row>
    <row r="15" spans="1:8" s="75" customFormat="1" ht="18" customHeight="1" thickBot="1" x14ac:dyDescent="0.25">
      <c r="A15" s="359">
        <v>1</v>
      </c>
      <c r="B15" s="275" t="s">
        <v>120</v>
      </c>
      <c r="C15" s="276">
        <f>+C17+C23+C33+C49+C64+C73+C81+C107</f>
        <v>1728596860</v>
      </c>
      <c r="D15" s="131"/>
      <c r="E15" s="21"/>
      <c r="F15" s="396"/>
      <c r="G15" s="21"/>
      <c r="H15" s="21"/>
    </row>
    <row r="16" spans="1:8" s="130" customFormat="1" ht="12" customHeight="1" x14ac:dyDescent="0.2">
      <c r="A16" s="360" t="s">
        <v>106</v>
      </c>
      <c r="B16" s="140"/>
      <c r="C16" s="141"/>
      <c r="E16" s="21"/>
      <c r="F16" s="396"/>
      <c r="G16" s="21"/>
      <c r="H16" s="21"/>
    </row>
    <row r="17" spans="1:8" s="130" customFormat="1" ht="12" customHeight="1" x14ac:dyDescent="0.2">
      <c r="A17" s="361"/>
      <c r="B17" s="61" t="s">
        <v>121</v>
      </c>
      <c r="C17" s="110">
        <f>SUM(C18:C22)</f>
        <v>114240000</v>
      </c>
      <c r="E17" s="21"/>
      <c r="F17" s="396"/>
      <c r="G17" s="21"/>
      <c r="H17" s="21"/>
    </row>
    <row r="18" spans="1:8" s="130" customFormat="1" ht="12" hidden="1" customHeight="1" x14ac:dyDescent="0.2">
      <c r="A18" s="362">
        <v>10102</v>
      </c>
      <c r="B18" s="66" t="s">
        <v>123</v>
      </c>
      <c r="C18" s="111">
        <v>0</v>
      </c>
      <c r="E18" s="21"/>
      <c r="F18" s="396"/>
      <c r="G18" s="21"/>
      <c r="H18" s="21"/>
    </row>
    <row r="19" spans="1:8" s="130" customFormat="1" ht="12" hidden="1" customHeight="1" x14ac:dyDescent="0.2">
      <c r="A19" s="362">
        <v>10101</v>
      </c>
      <c r="B19" s="66" t="s">
        <v>122</v>
      </c>
      <c r="C19" s="111">
        <v>0</v>
      </c>
      <c r="E19" s="21"/>
      <c r="F19" s="396"/>
      <c r="G19" s="21"/>
      <c r="H19" s="21"/>
    </row>
    <row r="20" spans="1:8" s="130" customFormat="1" ht="12" hidden="1" customHeight="1" x14ac:dyDescent="0.2">
      <c r="A20" s="362">
        <v>10102</v>
      </c>
      <c r="B20" s="66" t="s">
        <v>123</v>
      </c>
      <c r="C20" s="111">
        <v>0</v>
      </c>
      <c r="E20" s="21"/>
      <c r="F20" s="396"/>
      <c r="G20" s="21"/>
      <c r="H20" s="21"/>
    </row>
    <row r="21" spans="1:8" s="130" customFormat="1" ht="12" customHeight="1" x14ac:dyDescent="0.2">
      <c r="A21" s="362">
        <v>10199</v>
      </c>
      <c r="B21" s="66" t="s">
        <v>192</v>
      </c>
      <c r="C21" s="111">
        <f>+'Gastos 631'!F56</f>
        <v>114240000</v>
      </c>
      <c r="E21" s="21"/>
      <c r="F21" s="396"/>
      <c r="G21" s="21"/>
      <c r="H21" s="21"/>
    </row>
    <row r="22" spans="1:8" s="130" customFormat="1" ht="12" customHeight="1" x14ac:dyDescent="0.2">
      <c r="A22" s="362" t="s">
        <v>106</v>
      </c>
      <c r="B22" s="66"/>
      <c r="C22" s="112"/>
      <c r="E22" s="21"/>
      <c r="F22" s="396"/>
      <c r="G22" s="21"/>
      <c r="H22" s="21"/>
    </row>
    <row r="23" spans="1:8" s="130" customFormat="1" ht="12" customHeight="1" x14ac:dyDescent="0.2">
      <c r="A23" s="361"/>
      <c r="B23" s="61" t="s">
        <v>193</v>
      </c>
      <c r="C23" s="110">
        <f>SUM(C24:C32)</f>
        <v>10000000</v>
      </c>
      <c r="E23" s="21"/>
      <c r="F23" s="396"/>
      <c r="G23" s="21"/>
      <c r="H23" s="21"/>
    </row>
    <row r="24" spans="1:8" s="130" customFormat="1" ht="12" hidden="1" customHeight="1" x14ac:dyDescent="0.2">
      <c r="A24" s="362">
        <v>10203</v>
      </c>
      <c r="B24" s="66" t="s">
        <v>196</v>
      </c>
      <c r="C24" s="152">
        <v>0</v>
      </c>
      <c r="E24" s="21"/>
      <c r="F24" s="396"/>
      <c r="G24" s="21"/>
      <c r="H24" s="21"/>
    </row>
    <row r="25" spans="1:8" s="130" customFormat="1" ht="12" hidden="1" customHeight="1" x14ac:dyDescent="0.2">
      <c r="A25" s="362">
        <v>10201</v>
      </c>
      <c r="B25" s="66" t="s">
        <v>194</v>
      </c>
      <c r="C25" s="111">
        <v>0</v>
      </c>
      <c r="E25" s="21"/>
      <c r="F25" s="396"/>
      <c r="G25" s="21"/>
      <c r="H25" s="21"/>
    </row>
    <row r="26" spans="1:8" s="130" customFormat="1" ht="12" hidden="1" customHeight="1" x14ac:dyDescent="0.2">
      <c r="A26" s="362">
        <v>10202</v>
      </c>
      <c r="B26" s="66" t="s">
        <v>195</v>
      </c>
      <c r="C26" s="111">
        <v>0</v>
      </c>
      <c r="E26" s="21"/>
      <c r="F26" s="396"/>
      <c r="G26" s="21"/>
      <c r="H26" s="21"/>
    </row>
    <row r="27" spans="1:8" s="130" customFormat="1" ht="12" customHeight="1" x14ac:dyDescent="0.2">
      <c r="A27" s="362">
        <v>10203</v>
      </c>
      <c r="B27" s="66" t="s">
        <v>196</v>
      </c>
      <c r="C27" s="111">
        <f>+'Gastos 631'!F62</f>
        <v>10000000</v>
      </c>
      <c r="E27" s="21"/>
      <c r="F27" s="396"/>
      <c r="G27" s="21"/>
      <c r="H27" s="21"/>
    </row>
    <row r="28" spans="1:8" s="130" customFormat="1" ht="12" hidden="1" customHeight="1" x14ac:dyDescent="0.2">
      <c r="A28" s="362">
        <v>10299</v>
      </c>
      <c r="B28" s="66" t="s">
        <v>198</v>
      </c>
      <c r="C28" s="111">
        <v>0</v>
      </c>
      <c r="E28" s="21"/>
      <c r="F28" s="396"/>
      <c r="G28" s="21"/>
      <c r="H28" s="21"/>
    </row>
    <row r="29" spans="1:8" s="130" customFormat="1" ht="12" hidden="1" customHeight="1" x14ac:dyDescent="0.2">
      <c r="A29" s="362">
        <v>10203</v>
      </c>
      <c r="B29" s="66" t="s">
        <v>196</v>
      </c>
      <c r="C29" s="111">
        <v>0</v>
      </c>
      <c r="E29" s="21"/>
      <c r="F29" s="396"/>
      <c r="G29" s="21"/>
      <c r="H29" s="21"/>
    </row>
    <row r="30" spans="1:8" s="130" customFormat="1" ht="12" hidden="1" customHeight="1" x14ac:dyDescent="0.2">
      <c r="A30" s="362">
        <v>10204</v>
      </c>
      <c r="B30" s="66" t="s">
        <v>197</v>
      </c>
      <c r="C30" s="111">
        <f>+'Gastos 631'!F63</f>
        <v>0</v>
      </c>
      <c r="E30" s="21"/>
      <c r="F30" s="396"/>
      <c r="G30" s="21"/>
      <c r="H30" s="21"/>
    </row>
    <row r="31" spans="1:8" s="130" customFormat="1" ht="12" hidden="1" customHeight="1" x14ac:dyDescent="0.2">
      <c r="A31" s="362">
        <v>10299</v>
      </c>
      <c r="B31" s="66" t="s">
        <v>198</v>
      </c>
      <c r="C31" s="111">
        <v>0</v>
      </c>
      <c r="E31" s="21"/>
      <c r="F31" s="396"/>
      <c r="G31" s="21"/>
      <c r="H31" s="21"/>
    </row>
    <row r="32" spans="1:8" s="75" customFormat="1" ht="12" customHeight="1" x14ac:dyDescent="0.2">
      <c r="A32" s="362" t="s">
        <v>106</v>
      </c>
      <c r="B32" s="66"/>
      <c r="C32" s="112"/>
      <c r="D32" s="130"/>
      <c r="E32" s="21"/>
      <c r="F32" s="396"/>
      <c r="G32" s="21"/>
      <c r="H32" s="21"/>
    </row>
    <row r="33" spans="1:8" s="75" customFormat="1" ht="12" customHeight="1" x14ac:dyDescent="0.2">
      <c r="A33" s="361"/>
      <c r="B33" s="61" t="s">
        <v>199</v>
      </c>
      <c r="C33" s="110">
        <f>SUM(C34:C48)</f>
        <v>25510000</v>
      </c>
      <c r="D33" s="130"/>
      <c r="E33" s="21"/>
      <c r="F33" s="396"/>
      <c r="G33" s="21"/>
      <c r="H33" s="21"/>
    </row>
    <row r="34" spans="1:8" s="75" customFormat="1" ht="12" customHeight="1" x14ac:dyDescent="0.2">
      <c r="A34" s="363">
        <v>10301</v>
      </c>
      <c r="B34" s="39" t="s">
        <v>200</v>
      </c>
      <c r="C34" s="113">
        <f>+'Gastos 631'!F80+'Gastos 631'!F87+'Gastos 631'!F75</f>
        <v>20510000</v>
      </c>
      <c r="D34" s="130"/>
      <c r="E34" s="21"/>
      <c r="F34" s="396"/>
      <c r="G34" s="21"/>
      <c r="H34" s="21"/>
    </row>
    <row r="35" spans="1:8" s="75" customFormat="1" ht="12" hidden="1" customHeight="1" x14ac:dyDescent="0.2">
      <c r="A35" s="363">
        <v>10302</v>
      </c>
      <c r="B35" s="39" t="s">
        <v>201</v>
      </c>
      <c r="C35" s="113">
        <v>0</v>
      </c>
      <c r="D35" s="130"/>
      <c r="E35" s="21"/>
      <c r="F35" s="396"/>
      <c r="G35" s="21"/>
      <c r="H35" s="21"/>
    </row>
    <row r="36" spans="1:8" s="130" customFormat="1" ht="12" customHeight="1" x14ac:dyDescent="0.2">
      <c r="A36" s="363">
        <v>10303</v>
      </c>
      <c r="B36" s="39" t="s">
        <v>202</v>
      </c>
      <c r="C36" s="152">
        <f>+'Gastos 631'!F81+'Gastos 631'!F83+'Gastos 631'!F89</f>
        <v>5000000</v>
      </c>
      <c r="E36" s="21"/>
      <c r="F36" s="396"/>
      <c r="G36" s="21"/>
      <c r="H36" s="21"/>
    </row>
    <row r="37" spans="1:8" s="75" customFormat="1" ht="12" hidden="1" customHeight="1" x14ac:dyDescent="0.2">
      <c r="A37" s="363">
        <v>10305</v>
      </c>
      <c r="B37" s="39" t="s">
        <v>204</v>
      </c>
      <c r="C37" s="113">
        <v>0</v>
      </c>
      <c r="D37" s="130"/>
      <c r="E37" s="21"/>
      <c r="F37" s="396"/>
      <c r="G37" s="21"/>
      <c r="H37" s="21"/>
    </row>
    <row r="38" spans="1:8" s="75" customFormat="1" ht="12" hidden="1" customHeight="1" x14ac:dyDescent="0.2">
      <c r="A38" s="363">
        <v>10306</v>
      </c>
      <c r="B38" s="39" t="s">
        <v>205</v>
      </c>
      <c r="C38" s="113">
        <v>0</v>
      </c>
      <c r="D38" s="130"/>
      <c r="E38" s="21"/>
      <c r="F38" s="396"/>
      <c r="G38" s="21"/>
      <c r="H38" s="21"/>
    </row>
    <row r="39" spans="1:8" s="130" customFormat="1" ht="12" hidden="1" customHeight="1" x14ac:dyDescent="0.2">
      <c r="A39" s="363">
        <v>10301</v>
      </c>
      <c r="B39" s="39" t="s">
        <v>200</v>
      </c>
      <c r="C39" s="113">
        <v>0</v>
      </c>
      <c r="E39" s="21"/>
      <c r="F39" s="396"/>
      <c r="G39" s="21"/>
      <c r="H39" s="21"/>
    </row>
    <row r="40" spans="1:8" s="130" customFormat="1" ht="12" hidden="1" customHeight="1" x14ac:dyDescent="0.2">
      <c r="A40" s="363">
        <v>10302</v>
      </c>
      <c r="B40" s="39" t="s">
        <v>201</v>
      </c>
      <c r="C40" s="113">
        <v>0</v>
      </c>
      <c r="E40" s="21"/>
      <c r="F40" s="396"/>
      <c r="G40" s="21"/>
      <c r="H40" s="21"/>
    </row>
    <row r="41" spans="1:8" s="130" customFormat="1" ht="12" hidden="1" customHeight="1" x14ac:dyDescent="0.2">
      <c r="A41" s="363">
        <v>10303</v>
      </c>
      <c r="B41" s="39" t="s">
        <v>202</v>
      </c>
      <c r="C41" s="113">
        <v>0</v>
      </c>
      <c r="E41" s="21"/>
      <c r="F41" s="396"/>
      <c r="G41" s="21"/>
      <c r="H41" s="21"/>
    </row>
    <row r="42" spans="1:8" s="130" customFormat="1" ht="12" hidden="1" customHeight="1" x14ac:dyDescent="0.2">
      <c r="A42" s="363">
        <v>10304</v>
      </c>
      <c r="B42" s="39" t="s">
        <v>203</v>
      </c>
      <c r="C42" s="113">
        <v>0</v>
      </c>
      <c r="E42" s="21"/>
      <c r="F42" s="396"/>
      <c r="G42" s="21"/>
      <c r="H42" s="21"/>
    </row>
    <row r="43" spans="1:8" s="75" customFormat="1" ht="12" hidden="1" customHeight="1" x14ac:dyDescent="0.2">
      <c r="A43" s="363">
        <v>10301</v>
      </c>
      <c r="B43" s="39" t="s">
        <v>200</v>
      </c>
      <c r="C43" s="113">
        <v>0</v>
      </c>
      <c r="D43" s="130"/>
      <c r="E43" s="21"/>
      <c r="F43" s="396"/>
      <c r="G43" s="21"/>
      <c r="H43" s="21"/>
    </row>
    <row r="44" spans="1:8" s="130" customFormat="1" ht="12" hidden="1" customHeight="1" x14ac:dyDescent="0.2">
      <c r="A44" s="363">
        <v>10303</v>
      </c>
      <c r="B44" s="39" t="s">
        <v>202</v>
      </c>
      <c r="C44" s="113">
        <v>0</v>
      </c>
      <c r="E44" s="21"/>
      <c r="F44" s="396"/>
      <c r="G44" s="21"/>
      <c r="H44" s="21"/>
    </row>
    <row r="45" spans="1:8" s="130" customFormat="1" ht="12" hidden="1" customHeight="1" x14ac:dyDescent="0.2">
      <c r="A45" s="363">
        <v>10305</v>
      </c>
      <c r="B45" s="39" t="s">
        <v>204</v>
      </c>
      <c r="C45" s="113">
        <v>0</v>
      </c>
      <c r="E45" s="21"/>
      <c r="F45" s="396"/>
      <c r="G45" s="21"/>
      <c r="H45" s="21"/>
    </row>
    <row r="46" spans="1:8" ht="12" hidden="1" customHeight="1" x14ac:dyDescent="0.2">
      <c r="A46" s="363">
        <v>10302</v>
      </c>
      <c r="B46" s="39" t="s">
        <v>201</v>
      </c>
      <c r="C46" s="113">
        <v>0</v>
      </c>
      <c r="F46" s="396"/>
    </row>
    <row r="47" spans="1:8" ht="12" hidden="1" customHeight="1" x14ac:dyDescent="0.2">
      <c r="A47" s="363">
        <v>10302</v>
      </c>
      <c r="B47" s="39" t="s">
        <v>201</v>
      </c>
      <c r="C47" s="113">
        <v>0</v>
      </c>
      <c r="F47" s="396"/>
    </row>
    <row r="48" spans="1:8" s="75" customFormat="1" ht="12" customHeight="1" x14ac:dyDescent="0.2">
      <c r="A48" s="363" t="s">
        <v>106</v>
      </c>
      <c r="B48" s="39"/>
      <c r="C48" s="114"/>
      <c r="D48" s="136"/>
      <c r="E48" s="21"/>
      <c r="F48" s="396"/>
      <c r="G48" s="21"/>
      <c r="H48" s="21"/>
    </row>
    <row r="49" spans="1:8" s="75" customFormat="1" ht="12" customHeight="1" x14ac:dyDescent="0.2">
      <c r="A49" s="364"/>
      <c r="B49" s="43" t="s">
        <v>207</v>
      </c>
      <c r="C49" s="115">
        <f>SUM(C50:C63)</f>
        <v>1418910000</v>
      </c>
      <c r="D49" s="130"/>
      <c r="E49" s="21"/>
      <c r="F49" s="396"/>
      <c r="G49" s="21"/>
      <c r="H49" s="21"/>
    </row>
    <row r="50" spans="1:8" s="75" customFormat="1" ht="12" customHeight="1" x14ac:dyDescent="0.2">
      <c r="A50" s="363">
        <v>10401</v>
      </c>
      <c r="B50" s="39" t="s">
        <v>555</v>
      </c>
      <c r="C50" s="113">
        <f>+'Gastos 631'!F96</f>
        <v>280000000</v>
      </c>
      <c r="D50" s="130"/>
      <c r="E50" s="21"/>
      <c r="F50" s="396"/>
      <c r="G50" s="21"/>
      <c r="H50" s="21"/>
    </row>
    <row r="51" spans="1:8" s="75" customFormat="1" ht="12" hidden="1" customHeight="1" x14ac:dyDescent="0.2">
      <c r="A51" s="363">
        <v>10403</v>
      </c>
      <c r="B51" s="39" t="s">
        <v>210</v>
      </c>
      <c r="C51" s="113">
        <v>0</v>
      </c>
      <c r="D51" s="130"/>
      <c r="E51" s="21"/>
      <c r="F51" s="396"/>
      <c r="G51" s="21"/>
      <c r="H51" s="21"/>
    </row>
    <row r="52" spans="1:8" s="75" customFormat="1" ht="12" hidden="1" customHeight="1" x14ac:dyDescent="0.2">
      <c r="A52" s="363">
        <v>10406</v>
      </c>
      <c r="B52" s="39" t="s">
        <v>129</v>
      </c>
      <c r="C52" s="113">
        <v>0</v>
      </c>
      <c r="D52" s="130"/>
      <c r="E52" s="21"/>
      <c r="F52" s="396"/>
      <c r="G52" s="21"/>
      <c r="H52" s="21"/>
    </row>
    <row r="53" spans="1:8" s="75" customFormat="1" ht="12" hidden="1" customHeight="1" x14ac:dyDescent="0.2">
      <c r="A53" s="363">
        <v>10499</v>
      </c>
      <c r="B53" s="39" t="s">
        <v>130</v>
      </c>
      <c r="C53" s="113">
        <v>0</v>
      </c>
      <c r="D53" s="130"/>
      <c r="E53" s="21"/>
      <c r="F53" s="396"/>
      <c r="G53" s="21"/>
      <c r="H53" s="21"/>
    </row>
    <row r="54" spans="1:8" s="130" customFormat="1" ht="12" hidden="1" customHeight="1" x14ac:dyDescent="0.2">
      <c r="A54" s="363">
        <v>10403</v>
      </c>
      <c r="B54" s="39" t="s">
        <v>210</v>
      </c>
      <c r="C54" s="113">
        <v>0</v>
      </c>
      <c r="E54" s="21"/>
      <c r="F54" s="396"/>
      <c r="G54" s="21"/>
      <c r="H54" s="21"/>
    </row>
    <row r="55" spans="1:8" s="130" customFormat="1" ht="12" hidden="1" customHeight="1" x14ac:dyDescent="0.2">
      <c r="A55" s="363"/>
      <c r="B55" s="39"/>
      <c r="C55" s="113"/>
      <c r="E55" s="21"/>
      <c r="F55" s="396"/>
      <c r="G55" s="21"/>
      <c r="H55" s="21"/>
    </row>
    <row r="56" spans="1:8" ht="12" hidden="1" customHeight="1" x14ac:dyDescent="0.2">
      <c r="A56" s="363">
        <v>10406</v>
      </c>
      <c r="B56" s="39" t="s">
        <v>129</v>
      </c>
      <c r="C56" s="113">
        <v>0</v>
      </c>
      <c r="F56" s="396"/>
    </row>
    <row r="57" spans="1:8" ht="12" hidden="1" customHeight="1" x14ac:dyDescent="0.2">
      <c r="A57" s="363">
        <v>10499</v>
      </c>
      <c r="B57" s="39" t="s">
        <v>130</v>
      </c>
      <c r="C57" s="113">
        <v>0</v>
      </c>
      <c r="F57" s="396"/>
    </row>
    <row r="58" spans="1:8" s="130" customFormat="1" ht="12" customHeight="1" x14ac:dyDescent="0.2">
      <c r="A58" s="363">
        <v>10403</v>
      </c>
      <c r="B58" s="39" t="s">
        <v>210</v>
      </c>
      <c r="C58" s="113">
        <f>+'Gastos 631'!F103+'Gastos 631'!F111+'Gastos 631'!F104+'Gastos 631'!F109</f>
        <v>127110000</v>
      </c>
      <c r="E58" s="21"/>
      <c r="F58" s="396"/>
      <c r="G58" s="21"/>
      <c r="H58" s="21"/>
    </row>
    <row r="59" spans="1:8" s="130" customFormat="1" ht="12" customHeight="1" x14ac:dyDescent="0.2">
      <c r="A59" s="363">
        <v>10404</v>
      </c>
      <c r="B59" s="39" t="s">
        <v>653</v>
      </c>
      <c r="C59" s="113">
        <f>+'Gastos 631'!F105</f>
        <v>40000000</v>
      </c>
      <c r="E59" s="21"/>
      <c r="F59" s="396"/>
      <c r="G59" s="21"/>
      <c r="H59" s="21"/>
    </row>
    <row r="60" spans="1:8" s="130" customFormat="1" ht="12" customHeight="1" x14ac:dyDescent="0.2">
      <c r="A60" s="363">
        <v>10405</v>
      </c>
      <c r="B60" s="39" t="s">
        <v>128</v>
      </c>
      <c r="C60" s="113">
        <f>+'Gastos 631'!F108+'Gastos 631'!F112+'Gastos 631'!F98</f>
        <v>763000000</v>
      </c>
      <c r="E60" s="21"/>
      <c r="F60" s="396"/>
      <c r="G60" s="21"/>
      <c r="H60" s="21"/>
    </row>
    <row r="61" spans="1:8" s="130" customFormat="1" ht="12" customHeight="1" x14ac:dyDescent="0.2">
      <c r="A61" s="363">
        <v>10406</v>
      </c>
      <c r="B61" s="39" t="s">
        <v>129</v>
      </c>
      <c r="C61" s="113">
        <f>+'Gastos 631'!F106+'Gastos 631'!F101</f>
        <v>500000</v>
      </c>
      <c r="E61" s="21"/>
      <c r="F61" s="396"/>
      <c r="G61" s="21"/>
      <c r="H61" s="21"/>
    </row>
    <row r="62" spans="1:8" s="75" customFormat="1" ht="12" customHeight="1" x14ac:dyDescent="0.2">
      <c r="A62" s="363">
        <v>10499</v>
      </c>
      <c r="B62" s="39" t="s">
        <v>130</v>
      </c>
      <c r="C62" s="113">
        <f>+'Gastos 631'!F107+'Gastos 631'!F113+'Gastos 631'!F102</f>
        <v>208300000</v>
      </c>
      <c r="D62" s="130"/>
      <c r="E62" s="21"/>
      <c r="F62" s="396"/>
      <c r="G62" s="21"/>
      <c r="H62" s="21"/>
    </row>
    <row r="63" spans="1:8" s="130" customFormat="1" ht="12" customHeight="1" x14ac:dyDescent="0.2">
      <c r="A63" s="363" t="s">
        <v>106</v>
      </c>
      <c r="B63" s="39"/>
      <c r="C63" s="114"/>
      <c r="E63" s="21"/>
      <c r="F63" s="396"/>
      <c r="G63" s="21"/>
      <c r="H63" s="21"/>
    </row>
    <row r="64" spans="1:8" s="130" customFormat="1" ht="12" customHeight="1" x14ac:dyDescent="0.2">
      <c r="A64" s="364"/>
      <c r="B64" s="43" t="s">
        <v>131</v>
      </c>
      <c r="C64" s="115">
        <f>SUM(C65:C72)</f>
        <v>20000000</v>
      </c>
      <c r="E64" s="21"/>
      <c r="F64" s="396"/>
      <c r="G64" s="21"/>
      <c r="H64" s="21"/>
    </row>
    <row r="65" spans="1:8" s="130" customFormat="1" ht="12" hidden="1" customHeight="1" x14ac:dyDescent="0.2">
      <c r="A65" s="363">
        <v>10501</v>
      </c>
      <c r="B65" s="39" t="s">
        <v>132</v>
      </c>
      <c r="C65" s="113">
        <v>0</v>
      </c>
      <c r="E65" s="21"/>
      <c r="F65" s="396"/>
      <c r="G65" s="21"/>
      <c r="H65" s="21"/>
    </row>
    <row r="66" spans="1:8" s="130" customFormat="1" ht="12" customHeight="1" x14ac:dyDescent="0.2">
      <c r="A66" s="363">
        <v>10503</v>
      </c>
      <c r="B66" s="39" t="s">
        <v>74</v>
      </c>
      <c r="C66" s="113">
        <f>+'Gastos 631'!F122</f>
        <v>8000000</v>
      </c>
      <c r="E66" s="21"/>
      <c r="F66" s="396"/>
      <c r="G66" s="21"/>
      <c r="H66" s="21"/>
    </row>
    <row r="67" spans="1:8" s="130" customFormat="1" ht="12" customHeight="1" x14ac:dyDescent="0.2">
      <c r="A67" s="363">
        <v>10504</v>
      </c>
      <c r="B67" s="39" t="s">
        <v>75</v>
      </c>
      <c r="C67" s="113">
        <f>+'Gastos 631'!F123</f>
        <v>12000000</v>
      </c>
      <c r="E67" s="21"/>
      <c r="F67" s="396"/>
      <c r="G67" s="21"/>
      <c r="H67" s="21"/>
    </row>
    <row r="68" spans="1:8" s="130" customFormat="1" ht="12" hidden="1" customHeight="1" x14ac:dyDescent="0.2">
      <c r="A68" s="363">
        <v>10501</v>
      </c>
      <c r="B68" s="39" t="s">
        <v>132</v>
      </c>
      <c r="C68" s="113">
        <v>0</v>
      </c>
      <c r="E68" s="21"/>
      <c r="F68" s="396"/>
      <c r="G68" s="21"/>
      <c r="H68" s="21"/>
    </row>
    <row r="69" spans="1:8" s="130" customFormat="1" ht="12" hidden="1" customHeight="1" x14ac:dyDescent="0.2">
      <c r="A69" s="363">
        <v>10504</v>
      </c>
      <c r="B69" s="39" t="s">
        <v>75</v>
      </c>
      <c r="C69" s="113">
        <v>0</v>
      </c>
      <c r="E69" s="21"/>
      <c r="F69" s="396"/>
      <c r="G69" s="21"/>
      <c r="H69" s="21"/>
    </row>
    <row r="70" spans="1:8" ht="12" hidden="1" customHeight="1" x14ac:dyDescent="0.2">
      <c r="A70" s="363">
        <v>10502</v>
      </c>
      <c r="B70" s="39" t="s">
        <v>73</v>
      </c>
      <c r="C70" s="113">
        <f>+'Gastos 631'!F124</f>
        <v>0</v>
      </c>
      <c r="F70" s="396"/>
    </row>
    <row r="71" spans="1:8" s="130" customFormat="1" ht="12" hidden="1" customHeight="1" x14ac:dyDescent="0.2">
      <c r="A71" s="363">
        <v>10501</v>
      </c>
      <c r="B71" s="39" t="s">
        <v>132</v>
      </c>
      <c r="C71" s="113">
        <v>0</v>
      </c>
      <c r="E71" s="21"/>
      <c r="F71" s="396"/>
      <c r="G71" s="21"/>
      <c r="H71" s="21"/>
    </row>
    <row r="72" spans="1:8" s="130" customFormat="1" ht="12" customHeight="1" x14ac:dyDescent="0.2">
      <c r="A72" s="363" t="s">
        <v>106</v>
      </c>
      <c r="B72" s="39"/>
      <c r="C72" s="114"/>
      <c r="E72" s="21"/>
      <c r="F72" s="396"/>
      <c r="G72" s="21"/>
      <c r="H72" s="21"/>
    </row>
    <row r="73" spans="1:8" s="130" customFormat="1" ht="12" customHeight="1" x14ac:dyDescent="0.2">
      <c r="A73" s="364"/>
      <c r="B73" s="43" t="s">
        <v>80</v>
      </c>
      <c r="C73" s="115">
        <f>SUM(C74:C80)</f>
        <v>75936860</v>
      </c>
      <c r="E73" s="21"/>
      <c r="F73" s="396"/>
      <c r="G73" s="21"/>
      <c r="H73" s="21"/>
    </row>
    <row r="74" spans="1:8" ht="12" customHeight="1" x14ac:dyDescent="0.2">
      <c r="A74" s="363">
        <v>10701</v>
      </c>
      <c r="B74" s="39" t="s">
        <v>81</v>
      </c>
      <c r="C74" s="152">
        <f>+'Gastos 631'!F136+'Gastos 631'!F138+'Gastos 631'!F133+'Gastos 631'!F132</f>
        <v>70436860</v>
      </c>
    </row>
    <row r="75" spans="1:8" ht="12" customHeight="1" x14ac:dyDescent="0.2">
      <c r="A75" s="363">
        <v>10702</v>
      </c>
      <c r="B75" s="39" t="s">
        <v>82</v>
      </c>
      <c r="C75" s="113">
        <f>+'Gastos 631'!F139+'Gastos 631'!F134</f>
        <v>5500000</v>
      </c>
      <c r="F75" s="461"/>
    </row>
    <row r="76" spans="1:8" ht="12.75" hidden="1" x14ac:dyDescent="0.2">
      <c r="A76" s="363">
        <v>10701</v>
      </c>
      <c r="B76" s="39" t="s">
        <v>81</v>
      </c>
      <c r="C76" s="113">
        <v>0</v>
      </c>
    </row>
    <row r="77" spans="1:8" ht="12" hidden="1" customHeight="1" x14ac:dyDescent="0.2">
      <c r="A77" s="363">
        <v>10702</v>
      </c>
      <c r="B77" s="39" t="s">
        <v>82</v>
      </c>
      <c r="C77" s="113">
        <v>0</v>
      </c>
    </row>
    <row r="78" spans="1:8" ht="12" hidden="1" customHeight="1" x14ac:dyDescent="0.2">
      <c r="A78" s="363">
        <v>10701</v>
      </c>
      <c r="B78" s="39" t="s">
        <v>81</v>
      </c>
      <c r="C78" s="113">
        <v>0</v>
      </c>
    </row>
    <row r="79" spans="1:8" ht="12" hidden="1" customHeight="1" x14ac:dyDescent="0.2">
      <c r="A79" s="363">
        <v>10701</v>
      </c>
      <c r="B79" s="39" t="s">
        <v>81</v>
      </c>
      <c r="C79" s="113">
        <v>0</v>
      </c>
    </row>
    <row r="80" spans="1:8" s="130" customFormat="1" ht="12" customHeight="1" x14ac:dyDescent="0.2">
      <c r="A80" s="363" t="s">
        <v>106</v>
      </c>
      <c r="B80" s="39"/>
      <c r="C80" s="114"/>
      <c r="E80" s="21"/>
      <c r="F80" s="21"/>
      <c r="G80" s="21"/>
      <c r="H80" s="21"/>
    </row>
    <row r="81" spans="1:8" ht="12" customHeight="1" x14ac:dyDescent="0.2">
      <c r="A81" s="365"/>
      <c r="B81" s="36" t="s">
        <v>84</v>
      </c>
      <c r="C81" s="121">
        <f>SUM(C82:C105)</f>
        <v>63000000</v>
      </c>
    </row>
    <row r="82" spans="1:8" ht="12" hidden="1" customHeight="1" x14ac:dyDescent="0.2">
      <c r="A82" s="363">
        <v>10801</v>
      </c>
      <c r="B82" s="39" t="s">
        <v>140</v>
      </c>
      <c r="C82" s="113">
        <v>0</v>
      </c>
    </row>
    <row r="83" spans="1:8" ht="12" hidden="1" customHeight="1" x14ac:dyDescent="0.2">
      <c r="A83" s="363">
        <v>10804</v>
      </c>
      <c r="B83" s="39" t="s">
        <v>143</v>
      </c>
      <c r="C83" s="113">
        <v>0</v>
      </c>
    </row>
    <row r="84" spans="1:8" ht="12" hidden="1" customHeight="1" x14ac:dyDescent="0.2">
      <c r="A84" s="363">
        <v>10805</v>
      </c>
      <c r="B84" s="39" t="s">
        <v>144</v>
      </c>
      <c r="C84" s="113">
        <v>0</v>
      </c>
    </row>
    <row r="85" spans="1:8" ht="12" hidden="1" customHeight="1" x14ac:dyDescent="0.2">
      <c r="A85" s="363">
        <v>10806</v>
      </c>
      <c r="B85" s="39" t="s">
        <v>145</v>
      </c>
      <c r="C85" s="113">
        <v>0</v>
      </c>
    </row>
    <row r="86" spans="1:8" ht="12" hidden="1" customHeight="1" x14ac:dyDescent="0.2">
      <c r="A86" s="363">
        <v>10807</v>
      </c>
      <c r="B86" s="39" t="s">
        <v>229</v>
      </c>
      <c r="C86" s="113">
        <v>0</v>
      </c>
    </row>
    <row r="87" spans="1:8" ht="12" hidden="1" customHeight="1" x14ac:dyDescent="0.2">
      <c r="A87" s="363">
        <v>10808</v>
      </c>
      <c r="B87" s="39" t="s">
        <v>567</v>
      </c>
      <c r="C87" s="113">
        <v>0</v>
      </c>
    </row>
    <row r="88" spans="1:8" ht="12" hidden="1" customHeight="1" x14ac:dyDescent="0.2">
      <c r="A88" s="363">
        <v>10899</v>
      </c>
      <c r="B88" s="39" t="s">
        <v>283</v>
      </c>
      <c r="C88" s="113">
        <v>0</v>
      </c>
    </row>
    <row r="89" spans="1:8" ht="12" hidden="1" customHeight="1" x14ac:dyDescent="0.2">
      <c r="A89" s="363">
        <v>10801</v>
      </c>
      <c r="B89" s="39" t="s">
        <v>140</v>
      </c>
      <c r="C89" s="113">
        <v>0</v>
      </c>
    </row>
    <row r="90" spans="1:8" s="130" customFormat="1" ht="12" hidden="1" customHeight="1" x14ac:dyDescent="0.2">
      <c r="A90" s="363">
        <v>10804</v>
      </c>
      <c r="B90" s="39" t="s">
        <v>143</v>
      </c>
      <c r="C90" s="113">
        <v>0</v>
      </c>
      <c r="E90" s="21"/>
      <c r="F90" s="21"/>
      <c r="G90" s="21"/>
      <c r="H90" s="21"/>
    </row>
    <row r="91" spans="1:8" s="130" customFormat="1" ht="12" hidden="1" customHeight="1" x14ac:dyDescent="0.2">
      <c r="A91" s="363">
        <v>10805</v>
      </c>
      <c r="B91" s="39" t="s">
        <v>144</v>
      </c>
      <c r="C91" s="113">
        <v>0</v>
      </c>
      <c r="E91" s="21"/>
      <c r="F91" s="21"/>
      <c r="G91" s="21"/>
      <c r="H91" s="21"/>
    </row>
    <row r="92" spans="1:8" s="130" customFormat="1" ht="12" hidden="1" customHeight="1" x14ac:dyDescent="0.2">
      <c r="A92" s="363">
        <v>10806</v>
      </c>
      <c r="B92" s="39" t="s">
        <v>145</v>
      </c>
      <c r="C92" s="113">
        <v>0</v>
      </c>
      <c r="E92" s="21"/>
      <c r="F92" s="21"/>
      <c r="G92" s="21"/>
      <c r="H92" s="21"/>
    </row>
    <row r="93" spans="1:8" s="130" customFormat="1" ht="12" hidden="1" customHeight="1" x14ac:dyDescent="0.2">
      <c r="A93" s="363">
        <v>10807</v>
      </c>
      <c r="B93" s="39" t="s">
        <v>229</v>
      </c>
      <c r="C93" s="113">
        <v>0</v>
      </c>
      <c r="E93" s="21"/>
      <c r="F93" s="21"/>
      <c r="G93" s="21"/>
      <c r="H93" s="21"/>
    </row>
    <row r="94" spans="1:8" s="130" customFormat="1" ht="12" hidden="1" customHeight="1" x14ac:dyDescent="0.2">
      <c r="A94" s="363">
        <v>10808</v>
      </c>
      <c r="B94" s="39" t="s">
        <v>230</v>
      </c>
      <c r="C94" s="113">
        <v>0</v>
      </c>
      <c r="E94" s="21"/>
      <c r="F94" s="21"/>
      <c r="G94" s="21"/>
      <c r="H94" s="21"/>
    </row>
    <row r="95" spans="1:8" s="130" customFormat="1" ht="12" hidden="1" customHeight="1" x14ac:dyDescent="0.2">
      <c r="A95" s="363">
        <v>10899</v>
      </c>
      <c r="B95" s="39" t="s">
        <v>283</v>
      </c>
      <c r="C95" s="113">
        <v>0</v>
      </c>
      <c r="E95" s="21"/>
      <c r="F95" s="21"/>
      <c r="G95" s="21"/>
      <c r="H95" s="21"/>
    </row>
    <row r="96" spans="1:8" s="79" customFormat="1" ht="12" hidden="1" customHeight="1" x14ac:dyDescent="0.2">
      <c r="A96" s="363">
        <v>10805</v>
      </c>
      <c r="B96" s="39" t="s">
        <v>144</v>
      </c>
      <c r="C96" s="113">
        <v>0</v>
      </c>
      <c r="D96" s="133"/>
    </row>
    <row r="97" spans="1:8" ht="12" customHeight="1" x14ac:dyDescent="0.2">
      <c r="A97" s="363">
        <v>10804</v>
      </c>
      <c r="B97" s="39" t="s">
        <v>143</v>
      </c>
      <c r="C97" s="113">
        <f>+'Gastos 631'!F166+'Gastos 631'!F157</f>
        <v>63000000</v>
      </c>
    </row>
    <row r="98" spans="1:8" s="130" customFormat="1" ht="12" hidden="1" customHeight="1" x14ac:dyDescent="0.2">
      <c r="A98" s="363">
        <v>10899</v>
      </c>
      <c r="B98" s="39" t="s">
        <v>283</v>
      </c>
      <c r="C98" s="113">
        <v>0</v>
      </c>
      <c r="E98" s="21"/>
      <c r="F98" s="21"/>
      <c r="G98" s="21"/>
      <c r="H98" s="21"/>
    </row>
    <row r="99" spans="1:8" ht="12" hidden="1" customHeight="1" x14ac:dyDescent="0.2">
      <c r="A99" s="363">
        <v>10801</v>
      </c>
      <c r="B99" s="39" t="s">
        <v>140</v>
      </c>
      <c r="C99" s="113">
        <v>0</v>
      </c>
    </row>
    <row r="100" spans="1:8" ht="12" hidden="1" customHeight="1" x14ac:dyDescent="0.2">
      <c r="A100" s="363">
        <v>10804</v>
      </c>
      <c r="B100" s="39" t="s">
        <v>143</v>
      </c>
      <c r="C100" s="113">
        <v>0</v>
      </c>
    </row>
    <row r="101" spans="1:8" ht="12" hidden="1" customHeight="1" x14ac:dyDescent="0.2">
      <c r="A101" s="363">
        <v>10805</v>
      </c>
      <c r="B101" s="39" t="s">
        <v>144</v>
      </c>
      <c r="C101" s="113">
        <v>0</v>
      </c>
    </row>
    <row r="102" spans="1:8" ht="12" hidden="1" customHeight="1" x14ac:dyDescent="0.2">
      <c r="A102" s="363">
        <v>10806</v>
      </c>
      <c r="B102" s="39" t="s">
        <v>145</v>
      </c>
      <c r="C102" s="113">
        <v>0</v>
      </c>
    </row>
    <row r="103" spans="1:8" ht="12" hidden="1" customHeight="1" x14ac:dyDescent="0.2">
      <c r="A103" s="363">
        <v>10807</v>
      </c>
      <c r="B103" s="39" t="s">
        <v>229</v>
      </c>
      <c r="C103" s="113">
        <v>0</v>
      </c>
    </row>
    <row r="104" spans="1:8" ht="12" hidden="1" customHeight="1" x14ac:dyDescent="0.2">
      <c r="A104" s="363">
        <v>10808</v>
      </c>
      <c r="B104" s="39" t="s">
        <v>230</v>
      </c>
      <c r="C104" s="113">
        <v>0</v>
      </c>
    </row>
    <row r="105" spans="1:8" ht="12" hidden="1" customHeight="1" x14ac:dyDescent="0.2">
      <c r="A105" s="363">
        <v>10899</v>
      </c>
      <c r="B105" s="39" t="s">
        <v>283</v>
      </c>
      <c r="C105" s="113">
        <v>0</v>
      </c>
    </row>
    <row r="106" spans="1:8" s="130" customFormat="1" ht="12" customHeight="1" x14ac:dyDescent="0.2">
      <c r="A106" s="362" t="s">
        <v>106</v>
      </c>
      <c r="B106" s="66"/>
      <c r="C106" s="112"/>
      <c r="E106" s="21"/>
      <c r="F106" s="21"/>
      <c r="G106" s="21"/>
      <c r="H106" s="21"/>
    </row>
    <row r="107" spans="1:8" s="130" customFormat="1" ht="12" customHeight="1" x14ac:dyDescent="0.2">
      <c r="A107" s="361"/>
      <c r="B107" s="61" t="s">
        <v>284</v>
      </c>
      <c r="C107" s="110">
        <f>SUM(C108:C113)</f>
        <v>1000000</v>
      </c>
      <c r="E107" s="21"/>
      <c r="F107" s="21"/>
      <c r="G107" s="21"/>
      <c r="H107" s="21"/>
    </row>
    <row r="108" spans="1:8" s="130" customFormat="1" ht="12" hidden="1" customHeight="1" x14ac:dyDescent="0.2">
      <c r="A108" s="362">
        <v>19902</v>
      </c>
      <c r="B108" s="66" t="s">
        <v>286</v>
      </c>
      <c r="C108" s="111">
        <v>0</v>
      </c>
      <c r="E108" s="21"/>
      <c r="F108" s="21"/>
      <c r="G108" s="21"/>
      <c r="H108" s="21"/>
    </row>
    <row r="109" spans="1:8" s="130" customFormat="1" ht="12" hidden="1" customHeight="1" x14ac:dyDescent="0.2">
      <c r="A109" s="362">
        <v>19905</v>
      </c>
      <c r="B109" s="66" t="s">
        <v>289</v>
      </c>
      <c r="C109" s="111">
        <v>0</v>
      </c>
      <c r="E109" s="21"/>
      <c r="F109" s="21"/>
      <c r="G109" s="21"/>
      <c r="H109" s="21"/>
    </row>
    <row r="110" spans="1:8" s="130" customFormat="1" ht="12" customHeight="1" x14ac:dyDescent="0.2">
      <c r="A110" s="362">
        <v>19999</v>
      </c>
      <c r="B110" s="66" t="s">
        <v>290</v>
      </c>
      <c r="C110" s="111">
        <f>+'Gastos 631'!F172</f>
        <v>1000000</v>
      </c>
      <c r="E110" s="21"/>
      <c r="F110" s="21"/>
      <c r="G110" s="21"/>
      <c r="H110" s="21"/>
    </row>
    <row r="111" spans="1:8" s="130" customFormat="1" ht="12" hidden="1" customHeight="1" x14ac:dyDescent="0.2">
      <c r="A111" s="362">
        <v>19902</v>
      </c>
      <c r="B111" s="66" t="s">
        <v>286</v>
      </c>
      <c r="C111" s="111">
        <v>0</v>
      </c>
      <c r="E111" s="21"/>
      <c r="F111" s="21"/>
      <c r="G111" s="21"/>
      <c r="H111" s="21"/>
    </row>
    <row r="112" spans="1:8" s="130" customFormat="1" ht="12" hidden="1" customHeight="1" x14ac:dyDescent="0.2">
      <c r="A112" s="362">
        <v>19905</v>
      </c>
      <c r="B112" s="66" t="s">
        <v>289</v>
      </c>
      <c r="C112" s="111">
        <v>0</v>
      </c>
      <c r="E112" s="21"/>
      <c r="F112" s="21"/>
      <c r="G112" s="21"/>
      <c r="H112" s="21"/>
    </row>
    <row r="113" spans="1:8" s="130" customFormat="1" ht="12" customHeight="1" thickBot="1" x14ac:dyDescent="0.25">
      <c r="A113" s="366" t="s">
        <v>106</v>
      </c>
      <c r="B113" s="107"/>
      <c r="C113" s="144"/>
      <c r="E113" s="21"/>
      <c r="F113" s="21"/>
      <c r="G113" s="21"/>
      <c r="H113" s="21"/>
    </row>
    <row r="114" spans="1:8" s="75" customFormat="1" ht="18" customHeight="1" thickBot="1" x14ac:dyDescent="0.25">
      <c r="A114" s="359">
        <v>2</v>
      </c>
      <c r="B114" s="275" t="s">
        <v>291</v>
      </c>
      <c r="C114" s="276">
        <f>+C116+C131+C135+C165+C173</f>
        <v>481633345</v>
      </c>
      <c r="D114" s="131"/>
      <c r="E114" s="21"/>
      <c r="F114" s="21"/>
      <c r="G114" s="21"/>
      <c r="H114" s="21"/>
    </row>
    <row r="115" spans="1:8" s="130" customFormat="1" ht="12" customHeight="1" x14ac:dyDescent="0.2">
      <c r="A115" s="367" t="s">
        <v>106</v>
      </c>
      <c r="B115" s="82"/>
      <c r="C115" s="117"/>
      <c r="E115" s="21"/>
      <c r="F115" s="21"/>
      <c r="G115" s="21"/>
      <c r="H115" s="21"/>
    </row>
    <row r="116" spans="1:8" s="75" customFormat="1" ht="12" customHeight="1" x14ac:dyDescent="0.2">
      <c r="A116" s="361"/>
      <c r="B116" s="61" t="s">
        <v>292</v>
      </c>
      <c r="C116" s="110">
        <f>SUM(C117:C130)</f>
        <v>393098473</v>
      </c>
      <c r="D116" s="131"/>
      <c r="E116" s="21"/>
      <c r="F116" s="21"/>
      <c r="G116" s="21"/>
      <c r="H116" s="21"/>
    </row>
    <row r="117" spans="1:8" s="75" customFormat="1" ht="12" hidden="1" customHeight="1" x14ac:dyDescent="0.2">
      <c r="A117" s="363">
        <v>20101</v>
      </c>
      <c r="B117" s="39" t="s">
        <v>293</v>
      </c>
      <c r="C117" s="113">
        <f>+'Gastos 631'!F188</f>
        <v>0</v>
      </c>
      <c r="D117" s="130"/>
      <c r="E117" s="21"/>
      <c r="F117" s="21"/>
      <c r="G117" s="21"/>
      <c r="H117" s="21"/>
    </row>
    <row r="118" spans="1:8" s="75" customFormat="1" ht="12" hidden="1" customHeight="1" x14ac:dyDescent="0.2">
      <c r="A118" s="362">
        <v>20102</v>
      </c>
      <c r="B118" s="66" t="s">
        <v>294</v>
      </c>
      <c r="C118" s="152">
        <f>+'Gastos 631'!F189</f>
        <v>0</v>
      </c>
      <c r="D118" s="130"/>
      <c r="E118" s="21"/>
      <c r="F118" s="21"/>
      <c r="G118" s="21"/>
      <c r="H118" s="21"/>
    </row>
    <row r="119" spans="1:8" s="75" customFormat="1" ht="12" hidden="1" customHeight="1" x14ac:dyDescent="0.2">
      <c r="A119" s="362">
        <v>20104</v>
      </c>
      <c r="B119" s="66" t="s">
        <v>296</v>
      </c>
      <c r="C119" s="152">
        <f>+'Gastos 631'!F190</f>
        <v>0</v>
      </c>
      <c r="D119" s="130"/>
      <c r="E119" s="21"/>
      <c r="F119" s="21"/>
      <c r="G119" s="21"/>
      <c r="H119" s="21"/>
    </row>
    <row r="120" spans="1:8" s="75" customFormat="1" ht="12" customHeight="1" x14ac:dyDescent="0.2">
      <c r="A120" s="362">
        <v>20199</v>
      </c>
      <c r="B120" s="66" t="s">
        <v>297</v>
      </c>
      <c r="C120" s="152">
        <f>+'Gastos 631'!F191+'Gastos 631'!F187</f>
        <v>393098473</v>
      </c>
      <c r="D120" s="130"/>
      <c r="E120" s="21"/>
      <c r="F120" s="21"/>
      <c r="G120" s="21"/>
      <c r="H120" s="21"/>
    </row>
    <row r="121" spans="1:8" s="130" customFormat="1" ht="12" hidden="1" customHeight="1" x14ac:dyDescent="0.2">
      <c r="A121" s="362">
        <v>20101</v>
      </c>
      <c r="B121" s="66" t="s">
        <v>293</v>
      </c>
      <c r="C121" s="152">
        <v>0</v>
      </c>
      <c r="E121" s="21"/>
      <c r="F121" s="21"/>
      <c r="G121" s="21"/>
      <c r="H121" s="21"/>
    </row>
    <row r="122" spans="1:8" s="130" customFormat="1" ht="12" hidden="1" customHeight="1" x14ac:dyDescent="0.2">
      <c r="A122" s="362">
        <v>20102</v>
      </c>
      <c r="B122" s="66" t="s">
        <v>294</v>
      </c>
      <c r="C122" s="152">
        <v>0</v>
      </c>
      <c r="E122" s="21"/>
      <c r="F122" s="21"/>
      <c r="G122" s="21"/>
      <c r="H122" s="21"/>
    </row>
    <row r="123" spans="1:8" s="130" customFormat="1" ht="12" hidden="1" customHeight="1" x14ac:dyDescent="0.2">
      <c r="A123" s="362">
        <v>20104</v>
      </c>
      <c r="B123" s="66" t="s">
        <v>296</v>
      </c>
      <c r="C123" s="152">
        <v>0</v>
      </c>
      <c r="E123" s="21"/>
      <c r="F123" s="21"/>
      <c r="G123" s="21"/>
      <c r="H123" s="21"/>
    </row>
    <row r="124" spans="1:8" s="130" customFormat="1" ht="12" hidden="1" customHeight="1" x14ac:dyDescent="0.2">
      <c r="A124" s="362">
        <v>20199</v>
      </c>
      <c r="B124" s="66" t="s">
        <v>297</v>
      </c>
      <c r="C124" s="152">
        <v>0</v>
      </c>
      <c r="E124" s="21"/>
      <c r="F124" s="21"/>
      <c r="G124" s="21"/>
      <c r="H124" s="21"/>
    </row>
    <row r="125" spans="1:8" s="75" customFormat="1" ht="12" hidden="1" customHeight="1" x14ac:dyDescent="0.2">
      <c r="A125" s="363">
        <v>20101</v>
      </c>
      <c r="B125" s="39" t="s">
        <v>293</v>
      </c>
      <c r="C125" s="113">
        <v>0</v>
      </c>
      <c r="D125" s="130"/>
      <c r="E125" s="21"/>
      <c r="F125" s="21"/>
      <c r="G125" s="21"/>
      <c r="H125" s="21"/>
    </row>
    <row r="126" spans="1:8" s="130" customFormat="1" ht="12" hidden="1" customHeight="1" x14ac:dyDescent="0.2">
      <c r="A126" s="362">
        <v>20199</v>
      </c>
      <c r="B126" s="66" t="s">
        <v>297</v>
      </c>
      <c r="C126" s="152">
        <v>0</v>
      </c>
      <c r="E126" s="21"/>
      <c r="F126" s="21"/>
      <c r="G126" s="21"/>
      <c r="H126" s="21"/>
    </row>
    <row r="127" spans="1:8" s="75" customFormat="1" ht="12" hidden="1" customHeight="1" x14ac:dyDescent="0.2">
      <c r="A127" s="362">
        <v>20102</v>
      </c>
      <c r="B127" s="66" t="s">
        <v>294</v>
      </c>
      <c r="C127" s="152">
        <v>0</v>
      </c>
      <c r="D127" s="130"/>
      <c r="E127" s="21"/>
      <c r="F127" s="21"/>
      <c r="G127" s="21"/>
      <c r="H127" s="21"/>
    </row>
    <row r="128" spans="1:8" s="75" customFormat="1" ht="12" hidden="1" customHeight="1" x14ac:dyDescent="0.2">
      <c r="A128" s="362">
        <v>20104</v>
      </c>
      <c r="B128" s="66" t="s">
        <v>296</v>
      </c>
      <c r="C128" s="152">
        <v>0</v>
      </c>
      <c r="D128" s="130"/>
      <c r="E128" s="21"/>
      <c r="F128" s="21"/>
      <c r="G128" s="21"/>
      <c r="H128" s="21"/>
    </row>
    <row r="129" spans="1:8" s="75" customFormat="1" ht="12" hidden="1" customHeight="1" x14ac:dyDescent="0.2">
      <c r="A129" s="362">
        <v>20199</v>
      </c>
      <c r="B129" s="66" t="s">
        <v>297</v>
      </c>
      <c r="C129" s="152">
        <v>0</v>
      </c>
      <c r="D129" s="130"/>
      <c r="E129" s="21"/>
      <c r="F129" s="21"/>
      <c r="G129" s="21"/>
      <c r="H129" s="21"/>
    </row>
    <row r="130" spans="1:8" s="130" customFormat="1" ht="12" customHeight="1" x14ac:dyDescent="0.2">
      <c r="A130" s="362" t="s">
        <v>106</v>
      </c>
      <c r="B130" s="66"/>
      <c r="C130" s="177"/>
      <c r="E130" s="21"/>
      <c r="F130" s="21"/>
      <c r="G130" s="21"/>
      <c r="H130" s="21"/>
    </row>
    <row r="131" spans="1:8" s="130" customFormat="1" ht="12" customHeight="1" x14ac:dyDescent="0.2">
      <c r="A131" s="361"/>
      <c r="B131" s="61" t="s">
        <v>168</v>
      </c>
      <c r="C131" s="110">
        <f>SUM(C132:C134)</f>
        <v>12500000</v>
      </c>
      <c r="E131" s="21"/>
      <c r="F131" s="21"/>
      <c r="G131" s="21"/>
      <c r="H131" s="21"/>
    </row>
    <row r="132" spans="1:8" s="130" customFormat="1" ht="12" customHeight="1" x14ac:dyDescent="0.2">
      <c r="A132" s="363">
        <v>20203</v>
      </c>
      <c r="B132" s="39" t="s">
        <v>171</v>
      </c>
      <c r="C132" s="113">
        <f>+'Gastos 631'!F199</f>
        <v>12500000</v>
      </c>
      <c r="E132" s="21"/>
      <c r="F132" s="21"/>
      <c r="G132" s="21"/>
      <c r="H132" s="21"/>
    </row>
    <row r="133" spans="1:8" s="130" customFormat="1" ht="12" hidden="1" customHeight="1" x14ac:dyDescent="0.2">
      <c r="A133" s="362">
        <v>20203</v>
      </c>
      <c r="B133" s="66" t="s">
        <v>171</v>
      </c>
      <c r="C133" s="111">
        <v>0</v>
      </c>
      <c r="E133" s="21"/>
      <c r="F133" s="21"/>
      <c r="G133" s="21"/>
      <c r="H133" s="21"/>
    </row>
    <row r="134" spans="1:8" s="130" customFormat="1" ht="12" customHeight="1" x14ac:dyDescent="0.2">
      <c r="A134" s="362" t="s">
        <v>106</v>
      </c>
      <c r="B134" s="66"/>
      <c r="C134" s="112"/>
      <c r="E134" s="21"/>
      <c r="F134" s="21"/>
      <c r="G134" s="21"/>
      <c r="H134" s="21"/>
    </row>
    <row r="135" spans="1:8" s="130" customFormat="1" ht="12" customHeight="1" x14ac:dyDescent="0.2">
      <c r="A135" s="361"/>
      <c r="B135" s="61" t="s">
        <v>39</v>
      </c>
      <c r="C135" s="110">
        <f>SUM(C136:C164)</f>
        <v>4000000</v>
      </c>
      <c r="E135" s="21"/>
      <c r="F135" s="21"/>
      <c r="G135" s="21"/>
      <c r="H135" s="21"/>
    </row>
    <row r="136" spans="1:8" s="130" customFormat="1" ht="12" customHeight="1" x14ac:dyDescent="0.2">
      <c r="A136" s="362">
        <v>20301</v>
      </c>
      <c r="B136" s="66" t="s">
        <v>173</v>
      </c>
      <c r="C136" s="113">
        <f>'Gastos 630'!F204+'Gastos 631- SIPP'!C129+'Gastos 631'!F223</f>
        <v>3000000</v>
      </c>
      <c r="E136" s="21"/>
      <c r="F136" s="21"/>
      <c r="G136" s="21"/>
      <c r="H136" s="21"/>
    </row>
    <row r="137" spans="1:8" s="130" customFormat="1" ht="12" hidden="1" customHeight="1" x14ac:dyDescent="0.2">
      <c r="A137" s="362">
        <v>20302</v>
      </c>
      <c r="B137" s="66" t="s">
        <v>98</v>
      </c>
      <c r="C137" s="113">
        <f>'Gastos 630'!F206+'Gastos 631- SIPP'!C130</f>
        <v>0</v>
      </c>
      <c r="E137" s="21"/>
      <c r="F137" s="21"/>
      <c r="G137" s="21"/>
      <c r="H137" s="21"/>
    </row>
    <row r="138" spans="1:8" s="130" customFormat="1" ht="12" hidden="1" customHeight="1" x14ac:dyDescent="0.2">
      <c r="A138" s="362">
        <v>20303</v>
      </c>
      <c r="B138" s="66" t="s">
        <v>99</v>
      </c>
      <c r="C138" s="113">
        <v>0</v>
      </c>
      <c r="E138" s="21"/>
      <c r="F138" s="21"/>
      <c r="G138" s="21"/>
      <c r="H138" s="21"/>
    </row>
    <row r="139" spans="1:8" s="130" customFormat="1" ht="12" hidden="1" customHeight="1" x14ac:dyDescent="0.2">
      <c r="A139" s="362">
        <v>20304</v>
      </c>
      <c r="B139" s="66" t="s">
        <v>100</v>
      </c>
      <c r="C139" s="113">
        <v>0</v>
      </c>
      <c r="E139" s="21"/>
      <c r="F139" s="21"/>
      <c r="G139" s="21"/>
      <c r="H139" s="21"/>
    </row>
    <row r="140" spans="1:8" s="130" customFormat="1" ht="12" customHeight="1" x14ac:dyDescent="0.2">
      <c r="A140" s="362">
        <v>20305</v>
      </c>
      <c r="B140" s="66" t="s">
        <v>101</v>
      </c>
      <c r="C140" s="113">
        <f>+'Gastos 631'!F224</f>
        <v>1000000</v>
      </c>
      <c r="E140" s="21"/>
      <c r="F140" s="21"/>
      <c r="G140" s="21"/>
      <c r="H140" s="21"/>
    </row>
    <row r="141" spans="1:8" s="130" customFormat="1" ht="12" hidden="1" customHeight="1" x14ac:dyDescent="0.2">
      <c r="A141" s="362">
        <v>20306</v>
      </c>
      <c r="B141" s="66" t="s">
        <v>102</v>
      </c>
      <c r="C141" s="113">
        <f>'Gastos 630'!F213+'Gastos 631- SIPP'!C134</f>
        <v>0</v>
      </c>
      <c r="E141" s="21"/>
      <c r="F141" s="21"/>
      <c r="G141" s="21"/>
      <c r="H141" s="21"/>
    </row>
    <row r="142" spans="1:8" s="130" customFormat="1" ht="12" hidden="1" customHeight="1" x14ac:dyDescent="0.2">
      <c r="A142" s="362">
        <v>20399</v>
      </c>
      <c r="B142" s="66" t="s">
        <v>103</v>
      </c>
      <c r="C142" s="113">
        <v>0</v>
      </c>
      <c r="E142" s="21"/>
      <c r="F142" s="21"/>
      <c r="G142" s="21"/>
      <c r="H142" s="21"/>
    </row>
    <row r="143" spans="1:8" s="130" customFormat="1" ht="12" hidden="1" customHeight="1" x14ac:dyDescent="0.2">
      <c r="A143" s="362">
        <v>20301</v>
      </c>
      <c r="B143" s="66" t="s">
        <v>173</v>
      </c>
      <c r="C143" s="113">
        <v>0</v>
      </c>
      <c r="E143" s="21"/>
      <c r="F143" s="21"/>
      <c r="G143" s="21"/>
      <c r="H143" s="21"/>
    </row>
    <row r="144" spans="1:8" s="130" customFormat="1" ht="12" hidden="1" customHeight="1" x14ac:dyDescent="0.2">
      <c r="A144" s="362">
        <v>20302</v>
      </c>
      <c r="B144" s="66" t="s">
        <v>98</v>
      </c>
      <c r="C144" s="113">
        <v>0</v>
      </c>
      <c r="E144" s="21"/>
      <c r="F144" s="21"/>
      <c r="G144" s="21"/>
      <c r="H144" s="21"/>
    </row>
    <row r="145" spans="1:8" s="130" customFormat="1" ht="12" hidden="1" customHeight="1" x14ac:dyDescent="0.2">
      <c r="A145" s="362">
        <v>20303</v>
      </c>
      <c r="B145" s="66" t="s">
        <v>99</v>
      </c>
      <c r="C145" s="113">
        <v>0</v>
      </c>
      <c r="E145" s="21"/>
      <c r="F145" s="21"/>
      <c r="G145" s="21"/>
      <c r="H145" s="21"/>
    </row>
    <row r="146" spans="1:8" s="130" customFormat="1" ht="12" hidden="1" customHeight="1" x14ac:dyDescent="0.2">
      <c r="A146" s="362">
        <v>20304</v>
      </c>
      <c r="B146" s="66" t="s">
        <v>100</v>
      </c>
      <c r="C146" s="113">
        <v>0</v>
      </c>
      <c r="E146" s="21"/>
      <c r="F146" s="21"/>
      <c r="G146" s="21"/>
      <c r="H146" s="21"/>
    </row>
    <row r="147" spans="1:8" s="130" customFormat="1" ht="12" hidden="1" customHeight="1" x14ac:dyDescent="0.2">
      <c r="A147" s="362">
        <v>20305</v>
      </c>
      <c r="B147" s="66" t="s">
        <v>101</v>
      </c>
      <c r="C147" s="113">
        <v>0</v>
      </c>
      <c r="E147" s="21"/>
      <c r="F147" s="21"/>
      <c r="G147" s="21"/>
      <c r="H147" s="21"/>
    </row>
    <row r="148" spans="1:8" s="130" customFormat="1" ht="12" hidden="1" customHeight="1" x14ac:dyDescent="0.2">
      <c r="A148" s="362">
        <v>20306</v>
      </c>
      <c r="B148" s="66" t="s">
        <v>102</v>
      </c>
      <c r="C148" s="113">
        <v>0</v>
      </c>
      <c r="E148" s="21"/>
      <c r="F148" s="21"/>
      <c r="G148" s="21"/>
      <c r="H148" s="21"/>
    </row>
    <row r="149" spans="1:8" s="130" customFormat="1" ht="12" hidden="1" customHeight="1" x14ac:dyDescent="0.2">
      <c r="A149" s="362">
        <v>20399</v>
      </c>
      <c r="B149" s="66" t="s">
        <v>103</v>
      </c>
      <c r="C149" s="113">
        <v>0</v>
      </c>
      <c r="E149" s="21"/>
      <c r="F149" s="21"/>
      <c r="G149" s="21"/>
      <c r="H149" s="21"/>
    </row>
    <row r="150" spans="1:8" s="130" customFormat="1" ht="12" hidden="1" customHeight="1" x14ac:dyDescent="0.2">
      <c r="A150" s="362">
        <v>20301</v>
      </c>
      <c r="B150" s="66" t="s">
        <v>173</v>
      </c>
      <c r="C150" s="113">
        <v>0</v>
      </c>
      <c r="E150" s="21"/>
      <c r="F150" s="21"/>
      <c r="G150" s="21"/>
      <c r="H150" s="21"/>
    </row>
    <row r="151" spans="1:8" s="130" customFormat="1" ht="12" hidden="1" customHeight="1" x14ac:dyDescent="0.2">
      <c r="A151" s="362">
        <v>20302</v>
      </c>
      <c r="B151" s="66" t="s">
        <v>98</v>
      </c>
      <c r="C151" s="113">
        <v>0</v>
      </c>
      <c r="E151" s="21"/>
      <c r="F151" s="21"/>
      <c r="G151" s="21"/>
      <c r="H151" s="21"/>
    </row>
    <row r="152" spans="1:8" s="130" customFormat="1" ht="12" hidden="1" customHeight="1" x14ac:dyDescent="0.2">
      <c r="A152" s="362">
        <v>20303</v>
      </c>
      <c r="B152" s="66" t="s">
        <v>99</v>
      </c>
      <c r="C152" s="113">
        <v>0</v>
      </c>
      <c r="E152" s="21"/>
      <c r="F152" s="21"/>
      <c r="G152" s="21"/>
      <c r="H152" s="21"/>
    </row>
    <row r="153" spans="1:8" s="130" customFormat="1" ht="12" hidden="1" customHeight="1" x14ac:dyDescent="0.2">
      <c r="A153" s="362">
        <v>20304</v>
      </c>
      <c r="B153" s="66" t="s">
        <v>100</v>
      </c>
      <c r="C153" s="113">
        <v>0</v>
      </c>
      <c r="E153" s="21"/>
      <c r="F153" s="21"/>
      <c r="G153" s="21"/>
      <c r="H153" s="21"/>
    </row>
    <row r="154" spans="1:8" s="130" customFormat="1" ht="12" hidden="1" customHeight="1" x14ac:dyDescent="0.2">
      <c r="A154" s="362">
        <v>20305</v>
      </c>
      <c r="B154" s="66" t="s">
        <v>101</v>
      </c>
      <c r="C154" s="113">
        <f>+'Gastos 631'!F220</f>
        <v>0</v>
      </c>
      <c r="E154" s="21"/>
      <c r="F154" s="21"/>
      <c r="G154" s="21"/>
      <c r="H154" s="21"/>
    </row>
    <row r="155" spans="1:8" s="130" customFormat="1" ht="12" hidden="1" customHeight="1" x14ac:dyDescent="0.2">
      <c r="A155" s="362">
        <v>20306</v>
      </c>
      <c r="B155" s="66" t="s">
        <v>102</v>
      </c>
      <c r="C155" s="113">
        <f>+'Gastos 631'!F221</f>
        <v>0</v>
      </c>
      <c r="E155" s="21"/>
      <c r="F155" s="21"/>
      <c r="G155" s="21"/>
      <c r="H155" s="21"/>
    </row>
    <row r="156" spans="1:8" s="130" customFormat="1" ht="12" hidden="1" customHeight="1" x14ac:dyDescent="0.2">
      <c r="A156" s="362">
        <v>20399</v>
      </c>
      <c r="B156" s="66" t="s">
        <v>103</v>
      </c>
      <c r="C156" s="113">
        <v>0</v>
      </c>
      <c r="E156" s="21"/>
      <c r="F156" s="21"/>
      <c r="G156" s="21"/>
      <c r="H156" s="21"/>
    </row>
    <row r="157" spans="1:8" s="130" customFormat="1" ht="12" hidden="1" customHeight="1" x14ac:dyDescent="0.2">
      <c r="A157" s="362">
        <v>20301</v>
      </c>
      <c r="B157" s="66" t="s">
        <v>173</v>
      </c>
      <c r="C157" s="113">
        <v>0</v>
      </c>
      <c r="E157" s="21"/>
      <c r="F157" s="21"/>
      <c r="G157" s="21"/>
      <c r="H157" s="21"/>
    </row>
    <row r="158" spans="1:8" s="130" customFormat="1" ht="12" hidden="1" customHeight="1" x14ac:dyDescent="0.2">
      <c r="A158" s="362">
        <v>20302</v>
      </c>
      <c r="B158" s="66" t="s">
        <v>98</v>
      </c>
      <c r="C158" s="113">
        <v>0</v>
      </c>
      <c r="E158" s="21"/>
      <c r="F158" s="21"/>
      <c r="G158" s="21"/>
      <c r="H158" s="21"/>
    </row>
    <row r="159" spans="1:8" s="130" customFormat="1" ht="12" hidden="1" customHeight="1" x14ac:dyDescent="0.2">
      <c r="A159" s="362">
        <v>20303</v>
      </c>
      <c r="B159" s="66" t="s">
        <v>99</v>
      </c>
      <c r="C159" s="113">
        <v>0</v>
      </c>
      <c r="E159" s="21"/>
      <c r="F159" s="21"/>
      <c r="G159" s="21"/>
      <c r="H159" s="21"/>
    </row>
    <row r="160" spans="1:8" s="130" customFormat="1" ht="12" hidden="1" customHeight="1" x14ac:dyDescent="0.2">
      <c r="A160" s="362">
        <v>20304</v>
      </c>
      <c r="B160" s="66" t="s">
        <v>100</v>
      </c>
      <c r="C160" s="113">
        <v>0</v>
      </c>
      <c r="E160" s="21"/>
      <c r="F160" s="21"/>
      <c r="G160" s="21"/>
      <c r="H160" s="21"/>
    </row>
    <row r="161" spans="1:8" s="130" customFormat="1" ht="12" hidden="1" customHeight="1" x14ac:dyDescent="0.2">
      <c r="A161" s="362">
        <v>20305</v>
      </c>
      <c r="B161" s="66" t="s">
        <v>101</v>
      </c>
      <c r="C161" s="113">
        <v>0</v>
      </c>
      <c r="E161" s="21"/>
      <c r="F161" s="21"/>
      <c r="G161" s="21"/>
      <c r="H161" s="21"/>
    </row>
    <row r="162" spans="1:8" s="130" customFormat="1" ht="12" hidden="1" customHeight="1" x14ac:dyDescent="0.2">
      <c r="A162" s="362">
        <v>20306</v>
      </c>
      <c r="B162" s="66" t="s">
        <v>102</v>
      </c>
      <c r="C162" s="113">
        <v>0</v>
      </c>
      <c r="E162" s="21"/>
      <c r="F162" s="21"/>
      <c r="G162" s="21"/>
      <c r="H162" s="21"/>
    </row>
    <row r="163" spans="1:8" s="130" customFormat="1" ht="12" hidden="1" customHeight="1" x14ac:dyDescent="0.2">
      <c r="A163" s="362">
        <v>20399</v>
      </c>
      <c r="B163" s="66" t="s">
        <v>103</v>
      </c>
      <c r="C163" s="113">
        <v>0</v>
      </c>
      <c r="E163" s="21"/>
      <c r="F163" s="21"/>
      <c r="G163" s="21"/>
      <c r="H163" s="21"/>
    </row>
    <row r="164" spans="1:8" s="130" customFormat="1" ht="12" hidden="1" customHeight="1" x14ac:dyDescent="0.2">
      <c r="A164" s="362" t="s">
        <v>106</v>
      </c>
      <c r="B164" s="66"/>
      <c r="C164" s="112"/>
      <c r="E164" s="21"/>
      <c r="F164" s="21"/>
      <c r="G164" s="21"/>
      <c r="H164" s="21"/>
    </row>
    <row r="165" spans="1:8" s="130" customFormat="1" ht="12" hidden="1" customHeight="1" x14ac:dyDescent="0.2">
      <c r="A165" s="368"/>
      <c r="B165" s="82" t="s">
        <v>115</v>
      </c>
      <c r="C165" s="117">
        <f>SUM(C166:C171)</f>
        <v>0</v>
      </c>
      <c r="E165" s="21"/>
      <c r="F165" s="21"/>
      <c r="G165" s="21"/>
      <c r="H165" s="21"/>
    </row>
    <row r="166" spans="1:8" s="130" customFormat="1" ht="12.75" hidden="1" x14ac:dyDescent="0.2">
      <c r="A166" s="362">
        <v>20401</v>
      </c>
      <c r="B166" s="66" t="s">
        <v>116</v>
      </c>
      <c r="C166" s="111">
        <f>+'Gastos 631'!F238</f>
        <v>0</v>
      </c>
      <c r="E166" s="21"/>
      <c r="F166" s="21"/>
      <c r="G166" s="21"/>
      <c r="H166" s="21"/>
    </row>
    <row r="167" spans="1:8" s="130" customFormat="1" ht="12" hidden="1" customHeight="1" x14ac:dyDescent="0.2">
      <c r="A167" s="362">
        <v>20402</v>
      </c>
      <c r="B167" s="66" t="s">
        <v>117</v>
      </c>
      <c r="C167" s="111">
        <f>+'Gastos 631'!F239</f>
        <v>0</v>
      </c>
      <c r="E167" s="21"/>
      <c r="F167" s="21"/>
      <c r="G167" s="21"/>
      <c r="H167" s="21"/>
    </row>
    <row r="168" spans="1:8" s="130" customFormat="1" ht="12" hidden="1" customHeight="1" x14ac:dyDescent="0.2">
      <c r="A168" s="362">
        <v>20401</v>
      </c>
      <c r="B168" s="66" t="s">
        <v>116</v>
      </c>
      <c r="C168" s="111">
        <v>0</v>
      </c>
      <c r="E168" s="21"/>
      <c r="F168" s="21"/>
      <c r="G168" s="21"/>
      <c r="H168" s="21"/>
    </row>
    <row r="169" spans="1:8" s="130" customFormat="1" ht="12" hidden="1" customHeight="1" x14ac:dyDescent="0.2">
      <c r="A169" s="362">
        <v>20402</v>
      </c>
      <c r="B169" s="66" t="s">
        <v>117</v>
      </c>
      <c r="C169" s="111">
        <v>0</v>
      </c>
      <c r="E169" s="21"/>
      <c r="F169" s="21"/>
      <c r="G169" s="21"/>
      <c r="H169" s="21"/>
    </row>
    <row r="170" spans="1:8" s="130" customFormat="1" ht="12" hidden="1" customHeight="1" x14ac:dyDescent="0.2">
      <c r="A170" s="362">
        <v>20401</v>
      </c>
      <c r="B170" s="66" t="s">
        <v>116</v>
      </c>
      <c r="C170" s="111">
        <v>0</v>
      </c>
      <c r="E170" s="21"/>
      <c r="F170" s="21"/>
      <c r="G170" s="21"/>
      <c r="H170" s="21"/>
    </row>
    <row r="171" spans="1:8" s="130" customFormat="1" ht="12" hidden="1" customHeight="1" x14ac:dyDescent="0.2">
      <c r="A171" s="362">
        <v>20402</v>
      </c>
      <c r="B171" s="66" t="s">
        <v>117</v>
      </c>
      <c r="C171" s="111">
        <v>0</v>
      </c>
      <c r="E171" s="21"/>
      <c r="F171" s="21"/>
      <c r="G171" s="21"/>
      <c r="H171" s="21"/>
    </row>
    <row r="172" spans="1:8" s="130" customFormat="1" ht="12" customHeight="1" x14ac:dyDescent="0.2">
      <c r="A172" s="362" t="s">
        <v>106</v>
      </c>
      <c r="B172" s="66"/>
      <c r="C172" s="112"/>
      <c r="E172" s="21"/>
      <c r="F172" s="21"/>
      <c r="G172" s="21"/>
      <c r="H172" s="21"/>
    </row>
    <row r="173" spans="1:8" s="130" customFormat="1" ht="12" customHeight="1" x14ac:dyDescent="0.2">
      <c r="A173" s="361"/>
      <c r="B173" s="61" t="s">
        <v>188</v>
      </c>
      <c r="C173" s="110">
        <f>SUM(C174:C199)</f>
        <v>72034872</v>
      </c>
      <c r="E173" s="21"/>
      <c r="F173" s="21"/>
      <c r="G173" s="21"/>
      <c r="H173" s="21"/>
    </row>
    <row r="174" spans="1:8" s="130" customFormat="1" ht="12" customHeight="1" x14ac:dyDescent="0.2">
      <c r="A174" s="362">
        <v>29901</v>
      </c>
      <c r="B174" s="66" t="s">
        <v>189</v>
      </c>
      <c r="C174" s="113">
        <f>+'Gastos 631'!F259+'Gastos 631'!F276</f>
        <v>1000000</v>
      </c>
      <c r="E174" s="21"/>
      <c r="F174" s="21"/>
      <c r="G174" s="21"/>
      <c r="H174" s="21"/>
    </row>
    <row r="175" spans="1:8" s="130" customFormat="1" ht="12" customHeight="1" x14ac:dyDescent="0.2">
      <c r="A175" s="362">
        <v>29902</v>
      </c>
      <c r="B175" s="66" t="s">
        <v>190</v>
      </c>
      <c r="C175" s="113">
        <f>+'Gastos 631'!F277</f>
        <v>62784872</v>
      </c>
      <c r="E175" s="21"/>
      <c r="F175" s="21"/>
      <c r="G175" s="21"/>
      <c r="H175" s="21"/>
    </row>
    <row r="176" spans="1:8" s="130" customFormat="1" ht="12" customHeight="1" x14ac:dyDescent="0.2">
      <c r="A176" s="362">
        <v>29903</v>
      </c>
      <c r="B176" s="66" t="s">
        <v>191</v>
      </c>
      <c r="C176" s="113">
        <f>+'Gastos 631'!F268+'Gastos 631'!F278+'Gastos 631'!F261</f>
        <v>1000000</v>
      </c>
      <c r="E176" s="21"/>
      <c r="F176" s="21"/>
      <c r="G176" s="21"/>
      <c r="H176" s="21"/>
    </row>
    <row r="177" spans="1:8" s="130" customFormat="1" ht="12" customHeight="1" x14ac:dyDescent="0.2">
      <c r="A177" s="363">
        <v>29904</v>
      </c>
      <c r="B177" s="102" t="s">
        <v>316</v>
      </c>
      <c r="C177" s="113">
        <f>+'Gastos 631'!F262+'Gastos 631'!F279+'Gastos 631'!F266</f>
        <v>6000000</v>
      </c>
      <c r="E177" s="21"/>
      <c r="F177" s="21"/>
      <c r="G177" s="21"/>
      <c r="H177" s="21"/>
    </row>
    <row r="178" spans="1:8" s="130" customFormat="1" ht="12" hidden="1" customHeight="1" x14ac:dyDescent="0.2">
      <c r="A178" s="362">
        <v>29905</v>
      </c>
      <c r="B178" s="66" t="s">
        <v>317</v>
      </c>
      <c r="C178" s="113">
        <f>+'Gastos 631'!F263</f>
        <v>0</v>
      </c>
      <c r="E178" s="21"/>
      <c r="F178" s="21"/>
      <c r="G178" s="21"/>
      <c r="H178" s="21"/>
    </row>
    <row r="179" spans="1:8" s="130" customFormat="1" ht="12" hidden="1" customHeight="1" x14ac:dyDescent="0.2">
      <c r="A179" s="362">
        <v>29906</v>
      </c>
      <c r="B179" s="66" t="s">
        <v>318</v>
      </c>
      <c r="C179" s="113">
        <v>0</v>
      </c>
      <c r="E179" s="21"/>
      <c r="F179" s="21"/>
      <c r="G179" s="21"/>
      <c r="H179" s="21"/>
    </row>
    <row r="180" spans="1:8" s="130" customFormat="1" ht="12" customHeight="1" x14ac:dyDescent="0.2">
      <c r="A180" s="362">
        <v>29907</v>
      </c>
      <c r="B180" s="66" t="s">
        <v>319</v>
      </c>
      <c r="C180" s="113">
        <f>+'Gastos 631'!F264</f>
        <v>500000</v>
      </c>
      <c r="E180" s="21"/>
      <c r="F180" s="21"/>
      <c r="G180" s="21"/>
      <c r="H180" s="21"/>
    </row>
    <row r="181" spans="1:8" s="130" customFormat="1" ht="12" customHeight="1" x14ac:dyDescent="0.2">
      <c r="A181" s="362">
        <v>29999</v>
      </c>
      <c r="B181" s="66" t="s">
        <v>320</v>
      </c>
      <c r="C181" s="113">
        <f>+'Gastos 631'!F265+'Gastos 631'!F281+'Gastos 631'!F267</f>
        <v>750000</v>
      </c>
      <c r="E181" s="21"/>
      <c r="F181" s="21"/>
      <c r="G181" s="21"/>
      <c r="H181" s="21"/>
    </row>
    <row r="182" spans="1:8" s="130" customFormat="1" ht="12" hidden="1" customHeight="1" x14ac:dyDescent="0.2">
      <c r="A182" s="362">
        <v>29901</v>
      </c>
      <c r="B182" s="66" t="s">
        <v>189</v>
      </c>
      <c r="C182" s="113">
        <v>0</v>
      </c>
      <c r="E182" s="21"/>
      <c r="F182" s="21"/>
      <c r="G182" s="21"/>
      <c r="H182" s="21"/>
    </row>
    <row r="183" spans="1:8" s="130" customFormat="1" ht="12" hidden="1" customHeight="1" x14ac:dyDescent="0.2">
      <c r="A183" s="362">
        <v>29902</v>
      </c>
      <c r="B183" s="66" t="s">
        <v>190</v>
      </c>
      <c r="C183" s="113">
        <v>0</v>
      </c>
      <c r="E183" s="21"/>
      <c r="F183" s="21"/>
      <c r="G183" s="21"/>
      <c r="H183" s="21"/>
    </row>
    <row r="184" spans="1:8" s="130" customFormat="1" ht="12" hidden="1" customHeight="1" x14ac:dyDescent="0.2">
      <c r="A184" s="362">
        <v>29903</v>
      </c>
      <c r="B184" s="66" t="s">
        <v>191</v>
      </c>
      <c r="C184" s="113">
        <v>0</v>
      </c>
      <c r="E184" s="21"/>
      <c r="F184" s="21"/>
      <c r="G184" s="21"/>
      <c r="H184" s="21"/>
    </row>
    <row r="185" spans="1:8" s="130" customFormat="1" ht="12" hidden="1" customHeight="1" x14ac:dyDescent="0.2">
      <c r="A185" s="362">
        <v>29904</v>
      </c>
      <c r="B185" s="66" t="s">
        <v>316</v>
      </c>
      <c r="C185" s="113">
        <v>0</v>
      </c>
      <c r="E185" s="21"/>
      <c r="F185" s="21"/>
      <c r="G185" s="21"/>
      <c r="H185" s="21"/>
    </row>
    <row r="186" spans="1:8" s="130" customFormat="1" ht="12" hidden="1" customHeight="1" x14ac:dyDescent="0.2">
      <c r="A186" s="362">
        <v>29905</v>
      </c>
      <c r="B186" s="66" t="s">
        <v>317</v>
      </c>
      <c r="C186" s="113">
        <v>0</v>
      </c>
      <c r="E186" s="21"/>
      <c r="F186" s="21"/>
      <c r="G186" s="21"/>
      <c r="H186" s="21"/>
    </row>
    <row r="187" spans="1:8" s="130" customFormat="1" ht="12" hidden="1" customHeight="1" x14ac:dyDescent="0.2">
      <c r="A187" s="362">
        <v>29906</v>
      </c>
      <c r="B187" s="66" t="s">
        <v>318</v>
      </c>
      <c r="C187" s="113">
        <v>0</v>
      </c>
      <c r="E187" s="21"/>
      <c r="F187" s="21"/>
      <c r="G187" s="21"/>
      <c r="H187" s="21"/>
    </row>
    <row r="188" spans="1:8" s="130" customFormat="1" ht="12" hidden="1" customHeight="1" x14ac:dyDescent="0.2">
      <c r="A188" s="362">
        <v>29907</v>
      </c>
      <c r="B188" s="66" t="s">
        <v>319</v>
      </c>
      <c r="C188" s="113">
        <v>0</v>
      </c>
      <c r="E188" s="21"/>
      <c r="F188" s="21"/>
      <c r="G188" s="21"/>
      <c r="H188" s="21"/>
    </row>
    <row r="189" spans="1:8" s="130" customFormat="1" ht="12" hidden="1" customHeight="1" x14ac:dyDescent="0.2">
      <c r="A189" s="362">
        <v>29999</v>
      </c>
      <c r="B189" s="66" t="s">
        <v>320</v>
      </c>
      <c r="C189" s="113">
        <v>0</v>
      </c>
      <c r="E189" s="21"/>
      <c r="F189" s="21"/>
      <c r="G189" s="21"/>
      <c r="H189" s="21"/>
    </row>
    <row r="190" spans="1:8" s="130" customFormat="1" ht="12" hidden="1" customHeight="1" x14ac:dyDescent="0.2">
      <c r="A190" s="362">
        <v>29902</v>
      </c>
      <c r="B190" s="66" t="s">
        <v>190</v>
      </c>
      <c r="C190" s="113">
        <v>0</v>
      </c>
      <c r="E190" s="21"/>
      <c r="F190" s="21"/>
      <c r="G190" s="21"/>
      <c r="H190" s="21"/>
    </row>
    <row r="191" spans="1:8" s="130" customFormat="1" ht="12" hidden="1" customHeight="1" x14ac:dyDescent="0.2">
      <c r="A191" s="362">
        <v>29901</v>
      </c>
      <c r="B191" s="66" t="s">
        <v>189</v>
      </c>
      <c r="C191" s="113">
        <v>0</v>
      </c>
      <c r="E191" s="21"/>
      <c r="F191" s="21"/>
      <c r="G191" s="21"/>
      <c r="H191" s="21"/>
    </row>
    <row r="192" spans="1:8" s="130" customFormat="1" ht="12" hidden="1" customHeight="1" x14ac:dyDescent="0.2">
      <c r="A192" s="362">
        <v>29902</v>
      </c>
      <c r="B192" s="66" t="s">
        <v>190</v>
      </c>
      <c r="C192" s="113">
        <v>0</v>
      </c>
      <c r="E192" s="21"/>
      <c r="F192" s="21"/>
      <c r="G192" s="21"/>
      <c r="H192" s="21"/>
    </row>
    <row r="193" spans="1:8" s="130" customFormat="1" ht="12" hidden="1" customHeight="1" x14ac:dyDescent="0.2">
      <c r="A193" s="362">
        <v>29903</v>
      </c>
      <c r="B193" s="66" t="s">
        <v>191</v>
      </c>
      <c r="C193" s="113">
        <v>0</v>
      </c>
      <c r="E193" s="21"/>
      <c r="F193" s="21"/>
      <c r="G193" s="21"/>
      <c r="H193" s="21"/>
    </row>
    <row r="194" spans="1:8" s="130" customFormat="1" ht="12" hidden="1" customHeight="1" x14ac:dyDescent="0.2">
      <c r="A194" s="362">
        <v>29905</v>
      </c>
      <c r="B194" s="66" t="s">
        <v>317</v>
      </c>
      <c r="C194" s="113">
        <v>0</v>
      </c>
      <c r="E194" s="21"/>
      <c r="F194" s="21"/>
      <c r="G194" s="21"/>
      <c r="H194" s="21"/>
    </row>
    <row r="195" spans="1:8" s="130" customFormat="1" ht="12" hidden="1" customHeight="1" x14ac:dyDescent="0.2">
      <c r="A195" s="362">
        <v>29906</v>
      </c>
      <c r="B195" s="66" t="s">
        <v>318</v>
      </c>
      <c r="C195" s="113">
        <v>0</v>
      </c>
      <c r="E195" s="21"/>
      <c r="F195" s="21"/>
      <c r="G195" s="21"/>
      <c r="H195" s="21"/>
    </row>
    <row r="196" spans="1:8" s="130" customFormat="1" ht="12" hidden="1" customHeight="1" x14ac:dyDescent="0.2">
      <c r="A196" s="362">
        <v>29907</v>
      </c>
      <c r="B196" s="66" t="s">
        <v>319</v>
      </c>
      <c r="C196" s="113">
        <v>0</v>
      </c>
      <c r="E196" s="21"/>
      <c r="F196" s="21"/>
      <c r="G196" s="21"/>
      <c r="H196" s="21"/>
    </row>
    <row r="197" spans="1:8" s="130" customFormat="1" ht="12" hidden="1" customHeight="1" x14ac:dyDescent="0.2">
      <c r="A197" s="362">
        <v>29999</v>
      </c>
      <c r="B197" s="66" t="s">
        <v>320</v>
      </c>
      <c r="C197" s="113">
        <v>0</v>
      </c>
      <c r="E197" s="21"/>
      <c r="F197" s="21"/>
      <c r="G197" s="21"/>
      <c r="H197" s="21"/>
    </row>
    <row r="198" spans="1:8" s="130" customFormat="1" ht="12" hidden="1" customHeight="1" x14ac:dyDescent="0.2">
      <c r="A198" s="362">
        <v>29907</v>
      </c>
      <c r="B198" s="66" t="s">
        <v>319</v>
      </c>
      <c r="C198" s="113">
        <v>0</v>
      </c>
      <c r="E198" s="21"/>
      <c r="F198" s="21"/>
      <c r="G198" s="21"/>
      <c r="H198" s="21"/>
    </row>
    <row r="199" spans="1:8" s="130" customFormat="1" ht="12" hidden="1" customHeight="1" x14ac:dyDescent="0.2">
      <c r="A199" s="362">
        <v>29999</v>
      </c>
      <c r="B199" s="66" t="s">
        <v>320</v>
      </c>
      <c r="C199" s="113">
        <v>0</v>
      </c>
      <c r="E199" s="21"/>
      <c r="F199" s="21"/>
      <c r="G199" s="21"/>
      <c r="H199" s="21"/>
    </row>
    <row r="200" spans="1:8" ht="12" customHeight="1" thickBot="1" x14ac:dyDescent="0.25">
      <c r="A200" s="369"/>
      <c r="B200" s="89"/>
      <c r="C200" s="120"/>
      <c r="E200" s="75"/>
      <c r="F200" s="75"/>
      <c r="G200" s="75"/>
    </row>
    <row r="201" spans="1:8" s="75" customFormat="1" ht="18" customHeight="1" thickBot="1" x14ac:dyDescent="0.25">
      <c r="A201" s="359">
        <v>5</v>
      </c>
      <c r="B201" s="275" t="s">
        <v>301</v>
      </c>
      <c r="C201" s="276">
        <f>+C203+C230</f>
        <v>93700000</v>
      </c>
      <c r="D201" s="131"/>
      <c r="E201" s="21"/>
      <c r="F201" s="21"/>
      <c r="G201" s="21"/>
      <c r="H201" s="21"/>
    </row>
    <row r="202" spans="1:8" ht="12" customHeight="1" x14ac:dyDescent="0.2">
      <c r="A202" s="370" t="s">
        <v>106</v>
      </c>
      <c r="B202" s="36"/>
      <c r="C202" s="121"/>
      <c r="E202" s="75"/>
      <c r="F202" s="75"/>
      <c r="G202" s="75"/>
    </row>
    <row r="203" spans="1:8" ht="12" customHeight="1" x14ac:dyDescent="0.2">
      <c r="A203" s="364"/>
      <c r="B203" s="61" t="s">
        <v>179</v>
      </c>
      <c r="C203" s="110">
        <f>SUM(C204:C229)</f>
        <v>93700000</v>
      </c>
      <c r="E203" s="75"/>
      <c r="F203" s="75"/>
      <c r="G203" s="75"/>
    </row>
    <row r="204" spans="1:8" ht="12" hidden="1" customHeight="1" x14ac:dyDescent="0.2">
      <c r="A204" s="363">
        <v>50101</v>
      </c>
      <c r="B204" s="66" t="s">
        <v>180</v>
      </c>
      <c r="C204" s="111">
        <f>+'Gastos 631'!F315</f>
        <v>0</v>
      </c>
      <c r="E204" s="75"/>
      <c r="F204" s="75"/>
      <c r="G204" s="75"/>
    </row>
    <row r="205" spans="1:8" ht="12" hidden="1" customHeight="1" x14ac:dyDescent="0.2">
      <c r="A205" s="363">
        <v>50103</v>
      </c>
      <c r="B205" s="39" t="s">
        <v>182</v>
      </c>
      <c r="C205" s="111">
        <f>+'Gastos 631'!F300</f>
        <v>0</v>
      </c>
      <c r="E205" s="75"/>
      <c r="F205" s="75"/>
      <c r="G205" s="75"/>
    </row>
    <row r="206" spans="1:8" ht="12" customHeight="1" x14ac:dyDescent="0.2">
      <c r="A206" s="363">
        <v>50104</v>
      </c>
      <c r="B206" s="39" t="s">
        <v>183</v>
      </c>
      <c r="C206" s="111">
        <f>+'Gastos 631'!F301+'Gastos 631'!F317+'Gastos 631'!F305</f>
        <v>31500000</v>
      </c>
      <c r="E206" s="75"/>
      <c r="F206" s="75"/>
      <c r="G206" s="75"/>
    </row>
    <row r="207" spans="1:8" s="155" customFormat="1" ht="12" customHeight="1" x14ac:dyDescent="0.2">
      <c r="A207" s="371">
        <v>50105</v>
      </c>
      <c r="B207" s="151" t="s">
        <v>307</v>
      </c>
      <c r="C207" s="111">
        <f>+'Gastos 631'!F318+'Gastos 631'!F302+'Gastos 631'!F306</f>
        <v>45000000</v>
      </c>
      <c r="D207" s="153"/>
      <c r="E207" s="154"/>
      <c r="F207" s="154"/>
      <c r="G207" s="154"/>
    </row>
    <row r="208" spans="1:8" ht="12" hidden="1" customHeight="1" x14ac:dyDescent="0.2">
      <c r="A208" s="363">
        <v>50106</v>
      </c>
      <c r="B208" s="39" t="s">
        <v>308</v>
      </c>
      <c r="C208" s="111">
        <f>+'Gastos 631'!F319</f>
        <v>0</v>
      </c>
      <c r="E208" s="75"/>
      <c r="F208" s="75"/>
      <c r="G208" s="75"/>
    </row>
    <row r="209" spans="1:7" ht="12" customHeight="1" x14ac:dyDescent="0.2">
      <c r="A209" s="363">
        <v>50107</v>
      </c>
      <c r="B209" s="39" t="s">
        <v>309</v>
      </c>
      <c r="C209" s="111">
        <f>+'Gastos 631'!F320+'Gastos 631'!F304</f>
        <v>1000000</v>
      </c>
      <c r="E209" s="75"/>
      <c r="F209" s="75"/>
      <c r="G209" s="75"/>
    </row>
    <row r="210" spans="1:7" ht="12" customHeight="1" x14ac:dyDescent="0.2">
      <c r="A210" s="363">
        <v>50199</v>
      </c>
      <c r="B210" s="39" t="s">
        <v>310</v>
      </c>
      <c r="C210" s="111">
        <f>+'Gastos 631'!F307</f>
        <v>16200000</v>
      </c>
      <c r="E210" s="75"/>
      <c r="F210" s="75"/>
      <c r="G210" s="75"/>
    </row>
    <row r="211" spans="1:7" ht="12" hidden="1" customHeight="1" x14ac:dyDescent="0.2">
      <c r="A211" s="363">
        <v>50101</v>
      </c>
      <c r="B211" s="66" t="s">
        <v>180</v>
      </c>
      <c r="C211" s="111">
        <v>0</v>
      </c>
      <c r="E211" s="75"/>
      <c r="F211" s="75"/>
      <c r="G211" s="75"/>
    </row>
    <row r="212" spans="1:7" ht="12" hidden="1" customHeight="1" x14ac:dyDescent="0.2">
      <c r="A212" s="363">
        <v>50103</v>
      </c>
      <c r="B212" s="39" t="s">
        <v>182</v>
      </c>
      <c r="C212" s="111">
        <v>0</v>
      </c>
      <c r="E212" s="75"/>
      <c r="F212" s="75"/>
      <c r="G212" s="75"/>
    </row>
    <row r="213" spans="1:7" ht="12" hidden="1" customHeight="1" x14ac:dyDescent="0.2">
      <c r="A213" s="363">
        <v>50104</v>
      </c>
      <c r="B213" s="39" t="s">
        <v>183</v>
      </c>
      <c r="C213" s="111">
        <v>0</v>
      </c>
      <c r="E213" s="75"/>
      <c r="F213" s="75"/>
      <c r="G213" s="75"/>
    </row>
    <row r="214" spans="1:7" s="155" customFormat="1" ht="12" hidden="1" customHeight="1" x14ac:dyDescent="0.2">
      <c r="A214" s="371">
        <v>50105</v>
      </c>
      <c r="B214" s="151" t="s">
        <v>307</v>
      </c>
      <c r="C214" s="111">
        <v>0</v>
      </c>
      <c r="D214" s="153"/>
      <c r="E214" s="154"/>
      <c r="F214" s="154"/>
      <c r="G214" s="154"/>
    </row>
    <row r="215" spans="1:7" ht="12" hidden="1" customHeight="1" x14ac:dyDescent="0.2">
      <c r="A215" s="363">
        <v>50106</v>
      </c>
      <c r="B215" s="39" t="s">
        <v>308</v>
      </c>
      <c r="C215" s="111">
        <v>0</v>
      </c>
      <c r="E215" s="75"/>
      <c r="F215" s="75"/>
      <c r="G215" s="75"/>
    </row>
    <row r="216" spans="1:7" ht="12" hidden="1" customHeight="1" x14ac:dyDescent="0.2">
      <c r="A216" s="363">
        <v>50107</v>
      </c>
      <c r="B216" s="39" t="s">
        <v>309</v>
      </c>
      <c r="C216" s="111">
        <v>0</v>
      </c>
      <c r="E216" s="75"/>
      <c r="F216" s="75"/>
      <c r="G216" s="75"/>
    </row>
    <row r="217" spans="1:7" ht="12" hidden="1" customHeight="1" x14ac:dyDescent="0.2">
      <c r="A217" s="363">
        <v>50199</v>
      </c>
      <c r="B217" s="39" t="s">
        <v>310</v>
      </c>
      <c r="C217" s="111">
        <v>0</v>
      </c>
      <c r="E217" s="75"/>
      <c r="F217" s="75"/>
      <c r="G217" s="75"/>
    </row>
    <row r="218" spans="1:7" ht="12" hidden="1" customHeight="1" x14ac:dyDescent="0.2">
      <c r="A218" s="363">
        <v>50106</v>
      </c>
      <c r="B218" s="39" t="s">
        <v>308</v>
      </c>
      <c r="C218" s="111">
        <v>0</v>
      </c>
      <c r="E218" s="75"/>
      <c r="F218" s="75"/>
      <c r="G218" s="75"/>
    </row>
    <row r="219" spans="1:7" ht="12" hidden="1" customHeight="1" x14ac:dyDescent="0.2">
      <c r="A219" s="363">
        <v>50101</v>
      </c>
      <c r="B219" s="66" t="s">
        <v>180</v>
      </c>
      <c r="C219" s="111">
        <v>0</v>
      </c>
      <c r="E219" s="75"/>
      <c r="F219" s="75"/>
      <c r="G219" s="75"/>
    </row>
    <row r="220" spans="1:7" ht="12" hidden="1" customHeight="1" x14ac:dyDescent="0.2">
      <c r="A220" s="363">
        <v>50103</v>
      </c>
      <c r="B220" s="39" t="s">
        <v>182</v>
      </c>
      <c r="C220" s="111">
        <v>0</v>
      </c>
      <c r="E220" s="75"/>
      <c r="F220" s="75"/>
      <c r="G220" s="75"/>
    </row>
    <row r="221" spans="1:7" ht="12" hidden="1" customHeight="1" x14ac:dyDescent="0.2">
      <c r="A221" s="363">
        <v>50104</v>
      </c>
      <c r="B221" s="39" t="s">
        <v>183</v>
      </c>
      <c r="C221" s="111">
        <v>0</v>
      </c>
      <c r="E221" s="75"/>
      <c r="F221" s="75"/>
      <c r="G221" s="75"/>
    </row>
    <row r="222" spans="1:7" s="155" customFormat="1" ht="12" hidden="1" customHeight="1" x14ac:dyDescent="0.2">
      <c r="A222" s="371">
        <v>50105</v>
      </c>
      <c r="B222" s="151" t="s">
        <v>307</v>
      </c>
      <c r="C222" s="111">
        <v>0</v>
      </c>
      <c r="D222" s="153"/>
      <c r="E222" s="154"/>
      <c r="F222" s="154"/>
      <c r="G222" s="154"/>
    </row>
    <row r="223" spans="1:7" ht="12" hidden="1" customHeight="1" x14ac:dyDescent="0.2">
      <c r="A223" s="363">
        <v>50106</v>
      </c>
      <c r="B223" s="39" t="s">
        <v>308</v>
      </c>
      <c r="C223" s="111">
        <v>0</v>
      </c>
      <c r="E223" s="75"/>
      <c r="F223" s="75"/>
      <c r="G223" s="75"/>
    </row>
    <row r="224" spans="1:7" ht="12" hidden="1" customHeight="1" x14ac:dyDescent="0.2">
      <c r="A224" s="363">
        <v>50107</v>
      </c>
      <c r="B224" s="39" t="s">
        <v>309</v>
      </c>
      <c r="C224" s="111">
        <v>0</v>
      </c>
      <c r="E224" s="75"/>
      <c r="F224" s="75"/>
      <c r="G224" s="75"/>
    </row>
    <row r="225" spans="1:8" ht="12" hidden="1" customHeight="1" x14ac:dyDescent="0.2">
      <c r="A225" s="363">
        <v>50199</v>
      </c>
      <c r="B225" s="39" t="s">
        <v>310</v>
      </c>
      <c r="C225" s="111">
        <v>0</v>
      </c>
      <c r="E225" s="75"/>
      <c r="F225" s="75"/>
      <c r="G225" s="75"/>
    </row>
    <row r="226" spans="1:8" ht="12" hidden="1" customHeight="1" x14ac:dyDescent="0.2">
      <c r="A226" s="363">
        <v>50103</v>
      </c>
      <c r="B226" s="66" t="s">
        <v>182</v>
      </c>
      <c r="C226" s="113">
        <v>0</v>
      </c>
      <c r="E226" s="75"/>
      <c r="F226" s="75"/>
      <c r="G226" s="75"/>
    </row>
    <row r="227" spans="1:8" ht="12" hidden="1" customHeight="1" x14ac:dyDescent="0.2">
      <c r="A227" s="363">
        <v>50107</v>
      </c>
      <c r="B227" s="66" t="s">
        <v>309</v>
      </c>
      <c r="C227" s="113">
        <v>0</v>
      </c>
      <c r="E227" s="75"/>
      <c r="F227" s="75"/>
      <c r="G227" s="75"/>
    </row>
    <row r="228" spans="1:8" ht="12" hidden="1" customHeight="1" x14ac:dyDescent="0.2">
      <c r="A228" s="363">
        <v>50199</v>
      </c>
      <c r="B228" s="66" t="s">
        <v>310</v>
      </c>
      <c r="C228" s="113">
        <v>0</v>
      </c>
      <c r="E228" s="75"/>
      <c r="F228" s="75"/>
      <c r="G228" s="75"/>
    </row>
    <row r="229" spans="1:8" ht="12" hidden="1" customHeight="1" x14ac:dyDescent="0.2">
      <c r="A229" s="363" t="s">
        <v>106</v>
      </c>
      <c r="B229" s="66"/>
      <c r="C229" s="112"/>
      <c r="E229" s="75"/>
      <c r="F229" s="75"/>
      <c r="G229" s="75"/>
    </row>
    <row r="230" spans="1:8" ht="12" hidden="1" customHeight="1" x14ac:dyDescent="0.2">
      <c r="A230" s="364"/>
      <c r="B230" s="61" t="s">
        <v>302</v>
      </c>
      <c r="C230" s="110">
        <f>SUM(C231:C235)</f>
        <v>0</v>
      </c>
      <c r="E230" s="75"/>
      <c r="F230" s="75"/>
      <c r="G230" s="75"/>
    </row>
    <row r="231" spans="1:8" s="130" customFormat="1" ht="12" hidden="1" customHeight="1" x14ac:dyDescent="0.2">
      <c r="A231" s="363">
        <v>50299</v>
      </c>
      <c r="B231" s="39" t="s">
        <v>178</v>
      </c>
      <c r="C231" s="111">
        <v>0</v>
      </c>
      <c r="E231" s="21"/>
      <c r="F231" s="21"/>
      <c r="G231" s="21"/>
      <c r="H231" s="21"/>
    </row>
    <row r="232" spans="1:8" ht="12" hidden="1" customHeight="1" x14ac:dyDescent="0.2">
      <c r="A232" s="363">
        <v>50201</v>
      </c>
      <c r="B232" s="39" t="s">
        <v>303</v>
      </c>
      <c r="C232" s="111">
        <v>0</v>
      </c>
      <c r="E232" s="75"/>
    </row>
    <row r="233" spans="1:8" ht="12" hidden="1" customHeight="1" x14ac:dyDescent="0.2">
      <c r="A233" s="363">
        <v>50201</v>
      </c>
      <c r="B233" s="39" t="s">
        <v>303</v>
      </c>
      <c r="C233" s="111">
        <v>0</v>
      </c>
      <c r="E233" s="75"/>
    </row>
    <row r="234" spans="1:8" s="130" customFormat="1" ht="12" hidden="1" customHeight="1" x14ac:dyDescent="0.2">
      <c r="A234" s="363">
        <v>50299</v>
      </c>
      <c r="B234" s="39" t="s">
        <v>178</v>
      </c>
      <c r="C234" s="111">
        <v>0</v>
      </c>
      <c r="E234" s="21"/>
      <c r="F234" s="21"/>
      <c r="G234" s="21"/>
      <c r="H234" s="21"/>
    </row>
    <row r="235" spans="1:8" s="130" customFormat="1" ht="12" hidden="1" customHeight="1" x14ac:dyDescent="0.2">
      <c r="A235" s="363">
        <v>50201</v>
      </c>
      <c r="B235" s="39" t="s">
        <v>303</v>
      </c>
      <c r="C235" s="111">
        <v>0</v>
      </c>
      <c r="E235" s="21"/>
      <c r="F235" s="21"/>
      <c r="G235" s="21"/>
      <c r="H235" s="21"/>
    </row>
    <row r="236" spans="1:8" s="75" customFormat="1" ht="12" customHeight="1" thickBot="1" x14ac:dyDescent="0.25">
      <c r="A236" s="366" t="s">
        <v>106</v>
      </c>
      <c r="B236" s="107"/>
      <c r="C236" s="144"/>
      <c r="D236" s="130"/>
      <c r="E236" s="21"/>
      <c r="F236" s="21"/>
      <c r="G236" s="21"/>
      <c r="H236" s="21"/>
    </row>
    <row r="237" spans="1:8" s="75" customFormat="1" ht="18" customHeight="1" thickBot="1" x14ac:dyDescent="0.25">
      <c r="A237" s="359">
        <v>6</v>
      </c>
      <c r="B237" s="275" t="s">
        <v>227</v>
      </c>
      <c r="C237" s="276">
        <f>C242+C239</f>
        <v>45198612</v>
      </c>
      <c r="D237" s="131"/>
      <c r="E237" s="21"/>
      <c r="F237" s="21"/>
      <c r="G237" s="21"/>
      <c r="H237" s="21"/>
    </row>
    <row r="238" spans="1:8" s="75" customFormat="1" ht="12" customHeight="1" x14ac:dyDescent="0.2">
      <c r="A238" s="370" t="s">
        <v>106</v>
      </c>
      <c r="B238" s="92"/>
      <c r="C238" s="122"/>
      <c r="D238" s="130"/>
      <c r="E238" s="21"/>
      <c r="F238" s="21"/>
      <c r="G238" s="21"/>
      <c r="H238" s="21"/>
    </row>
    <row r="239" spans="1:8" s="75" customFormat="1" ht="12" customHeight="1" x14ac:dyDescent="0.2">
      <c r="A239" s="370"/>
      <c r="B239" s="61" t="s">
        <v>715</v>
      </c>
      <c r="C239" s="110">
        <f>+C240</f>
        <v>45198612</v>
      </c>
      <c r="D239" s="130"/>
      <c r="E239" s="21"/>
      <c r="F239" s="21"/>
      <c r="G239" s="21"/>
      <c r="H239" s="21"/>
    </row>
    <row r="240" spans="1:8" s="75" customFormat="1" ht="12" customHeight="1" x14ac:dyDescent="0.2">
      <c r="A240" s="370">
        <v>60102</v>
      </c>
      <c r="B240" s="66" t="s">
        <v>718</v>
      </c>
      <c r="C240" s="122">
        <f>+'Gastos 631'!F333</f>
        <v>45198612</v>
      </c>
      <c r="D240" s="130"/>
      <c r="E240" s="21"/>
      <c r="F240" s="21"/>
      <c r="G240" s="21"/>
      <c r="H240" s="21"/>
    </row>
    <row r="241" spans="1:8" s="75" customFormat="1" ht="12" hidden="1" customHeight="1" x14ac:dyDescent="0.2">
      <c r="A241" s="370"/>
      <c r="B241" s="92"/>
      <c r="C241" s="122"/>
      <c r="D241" s="130"/>
      <c r="E241" s="21"/>
      <c r="F241" s="21"/>
      <c r="G241" s="21"/>
      <c r="H241" s="21"/>
    </row>
    <row r="242" spans="1:8" s="130" customFormat="1" ht="12" hidden="1" customHeight="1" x14ac:dyDescent="0.2">
      <c r="A242" s="364"/>
      <c r="B242" s="61" t="s">
        <v>91</v>
      </c>
      <c r="C242" s="110">
        <f>SUM(C243:C244)</f>
        <v>0</v>
      </c>
      <c r="E242" s="21"/>
      <c r="F242" s="21"/>
      <c r="G242" s="21"/>
      <c r="H242" s="21"/>
    </row>
    <row r="243" spans="1:8" s="130" customFormat="1" ht="12" hidden="1" customHeight="1" x14ac:dyDescent="0.2">
      <c r="A243" s="363">
        <v>60701</v>
      </c>
      <c r="B243" s="66" t="s">
        <v>12</v>
      </c>
      <c r="C243" s="111">
        <v>0</v>
      </c>
      <c r="E243" s="21"/>
      <c r="F243" s="21"/>
      <c r="G243" s="21"/>
      <c r="H243" s="21"/>
    </row>
    <row r="244" spans="1:8" s="130" customFormat="1" ht="12" hidden="1" customHeight="1" x14ac:dyDescent="0.2">
      <c r="A244" s="363">
        <v>60701</v>
      </c>
      <c r="B244" s="66" t="s">
        <v>12</v>
      </c>
      <c r="C244" s="111">
        <v>0</v>
      </c>
      <c r="E244" s="21"/>
      <c r="F244" s="21"/>
      <c r="G244" s="21"/>
      <c r="H244" s="21"/>
    </row>
    <row r="245" spans="1:8" ht="12" hidden="1" customHeight="1" thickBot="1" x14ac:dyDescent="0.25">
      <c r="A245" s="372" t="s">
        <v>106</v>
      </c>
      <c r="B245" s="73"/>
      <c r="C245" s="116"/>
    </row>
    <row r="246" spans="1:8" s="75" customFormat="1" ht="18" hidden="1" customHeight="1" thickBot="1" x14ac:dyDescent="0.25">
      <c r="A246" s="359"/>
      <c r="B246" s="275" t="s">
        <v>328</v>
      </c>
      <c r="C246" s="276">
        <f>C248</f>
        <v>0</v>
      </c>
      <c r="D246" s="131"/>
      <c r="E246" s="21"/>
      <c r="F246" s="21"/>
      <c r="G246" s="21"/>
      <c r="H246" s="21"/>
    </row>
    <row r="247" spans="1:8" s="130" customFormat="1" ht="12" hidden="1" customHeight="1" x14ac:dyDescent="0.2">
      <c r="A247" s="370" t="s">
        <v>106</v>
      </c>
      <c r="B247" s="36"/>
      <c r="C247" s="121"/>
      <c r="E247" s="21"/>
      <c r="F247" s="21"/>
      <c r="G247" s="21"/>
      <c r="H247" s="21"/>
    </row>
    <row r="248" spans="1:8" s="130" customFormat="1" ht="12" hidden="1" customHeight="1" x14ac:dyDescent="0.2">
      <c r="A248" s="364"/>
      <c r="B248" s="43" t="s">
        <v>400</v>
      </c>
      <c r="C248" s="115">
        <f>SUM(C249:C254)</f>
        <v>0</v>
      </c>
      <c r="E248" s="21"/>
      <c r="F248" s="21"/>
      <c r="G248" s="21"/>
      <c r="H248" s="21"/>
    </row>
    <row r="249" spans="1:8" ht="12.75" hidden="1" x14ac:dyDescent="0.2">
      <c r="A249" s="363">
        <v>90202</v>
      </c>
      <c r="B249" s="172" t="s">
        <v>362</v>
      </c>
      <c r="C249" s="113">
        <f>+'Gastos 631'!F341</f>
        <v>0</v>
      </c>
    </row>
    <row r="250" spans="1:8" ht="25.5" hidden="1" x14ac:dyDescent="0.2">
      <c r="A250" s="363">
        <v>90202</v>
      </c>
      <c r="B250" s="172" t="s">
        <v>569</v>
      </c>
      <c r="C250" s="113" t="s">
        <v>423</v>
      </c>
    </row>
    <row r="251" spans="1:8" ht="25.5" hidden="1" x14ac:dyDescent="0.2">
      <c r="A251" s="363">
        <v>90202</v>
      </c>
      <c r="B251" s="172" t="s">
        <v>465</v>
      </c>
      <c r="C251" s="113" t="s">
        <v>423</v>
      </c>
    </row>
    <row r="252" spans="1:8" s="33" customFormat="1" ht="25.5" hidden="1" x14ac:dyDescent="0.2">
      <c r="A252" s="373">
        <v>90202</v>
      </c>
      <c r="B252" s="172" t="s">
        <v>469</v>
      </c>
      <c r="C252" s="170">
        <v>0</v>
      </c>
      <c r="D252" s="132"/>
    </row>
    <row r="253" spans="1:8" ht="25.5" hidden="1" x14ac:dyDescent="0.2">
      <c r="A253" s="363">
        <v>90202</v>
      </c>
      <c r="B253" s="172" t="s">
        <v>468</v>
      </c>
      <c r="C253" s="113">
        <v>0</v>
      </c>
    </row>
    <row r="254" spans="1:8" s="75" customFormat="1" ht="12.75" customHeight="1" thickBot="1" x14ac:dyDescent="0.25">
      <c r="A254" s="366"/>
      <c r="B254" s="107"/>
      <c r="C254" s="144"/>
      <c r="D254" s="130"/>
      <c r="E254" s="21"/>
      <c r="F254" s="21"/>
      <c r="G254" s="21"/>
      <c r="H254" s="21"/>
    </row>
    <row r="255" spans="1:8" s="24" customFormat="1" ht="18.75" customHeight="1" thickBot="1" x14ac:dyDescent="0.25">
      <c r="A255" s="571"/>
      <c r="B255" s="572"/>
      <c r="C255" s="276">
        <f>C15+C114+C201+C237+C246</f>
        <v>2349128817</v>
      </c>
      <c r="D255" s="135"/>
      <c r="E255" s="174"/>
      <c r="F255" s="174"/>
    </row>
    <row r="256" spans="1:8" ht="12" customHeight="1" x14ac:dyDescent="0.2">
      <c r="B256" s="96"/>
      <c r="C256" s="96"/>
      <c r="E256" s="155"/>
      <c r="F256" s="155"/>
    </row>
    <row r="257" spans="2:3" ht="12" customHeight="1" x14ac:dyDescent="0.2">
      <c r="B257" s="96"/>
      <c r="C257" s="96">
        <f>+'Gastos 631'!F349-'Gastos 631- SIPP'!C255</f>
        <v>0</v>
      </c>
    </row>
    <row r="258" spans="2:3" ht="12" customHeight="1" x14ac:dyDescent="0.2">
      <c r="B258" s="96"/>
      <c r="C258" s="96"/>
    </row>
    <row r="259" spans="2:3" ht="12" customHeight="1" x14ac:dyDescent="0.2">
      <c r="B259" s="96"/>
      <c r="C259" s="96"/>
    </row>
    <row r="260" spans="2:3" ht="12" customHeight="1" x14ac:dyDescent="0.2">
      <c r="B260" s="96"/>
      <c r="C260" s="96"/>
    </row>
    <row r="261" spans="2:3" ht="12" customHeight="1" x14ac:dyDescent="0.2">
      <c r="B261" s="96"/>
      <c r="C261" s="96"/>
    </row>
    <row r="262" spans="2:3" ht="12" customHeight="1" x14ac:dyDescent="0.2">
      <c r="B262" s="96"/>
      <c r="C262" s="96"/>
    </row>
    <row r="263" spans="2:3" ht="12" customHeight="1" x14ac:dyDescent="0.2">
      <c r="B263" s="96"/>
      <c r="C263" s="96"/>
    </row>
    <row r="264" spans="2:3" ht="12" customHeight="1" x14ac:dyDescent="0.2">
      <c r="C264" s="96"/>
    </row>
    <row r="265" spans="2:3" ht="12" customHeight="1" x14ac:dyDescent="0.2">
      <c r="C265" s="96"/>
    </row>
    <row r="266" spans="2:3" ht="12" customHeight="1" x14ac:dyDescent="0.2">
      <c r="C266" s="96"/>
    </row>
    <row r="267" spans="2:3" ht="12" customHeight="1" x14ac:dyDescent="0.2">
      <c r="C267" s="96"/>
    </row>
    <row r="268" spans="2:3" ht="12" customHeight="1" x14ac:dyDescent="0.2">
      <c r="C268" s="96"/>
    </row>
    <row r="269" spans="2:3" ht="12" customHeight="1" x14ac:dyDescent="0.2">
      <c r="C269" s="96"/>
    </row>
    <row r="270" spans="2:3" ht="12" customHeight="1" x14ac:dyDescent="0.2">
      <c r="C270" s="96"/>
    </row>
    <row r="272" spans="2:3" ht="12" customHeight="1" x14ac:dyDescent="0.2">
      <c r="C272" s="96"/>
    </row>
    <row r="273" spans="1:8" ht="12" customHeight="1" x14ac:dyDescent="0.2">
      <c r="C273" s="96"/>
    </row>
    <row r="274" spans="1:8" s="130" customFormat="1" ht="12" customHeight="1" x14ac:dyDescent="0.2">
      <c r="A274" s="51"/>
      <c r="B274" s="28"/>
      <c r="C274" s="96"/>
      <c r="E274" s="21"/>
      <c r="F274" s="21"/>
      <c r="G274" s="21"/>
      <c r="H274" s="21"/>
    </row>
    <row r="275" spans="1:8" s="130" customFormat="1" ht="12" customHeight="1" x14ac:dyDescent="0.2">
      <c r="A275" s="51"/>
      <c r="B275" s="28"/>
      <c r="C275" s="96"/>
      <c r="E275" s="21"/>
      <c r="F275" s="21"/>
      <c r="G275" s="21"/>
      <c r="H275" s="21"/>
    </row>
    <row r="276" spans="1:8" s="130" customFormat="1" ht="12" customHeight="1" x14ac:dyDescent="0.2">
      <c r="A276" s="51"/>
      <c r="B276" s="28"/>
      <c r="C276" s="96"/>
      <c r="E276" s="21"/>
      <c r="F276" s="21"/>
      <c r="G276" s="21"/>
      <c r="H276" s="21"/>
    </row>
    <row r="277" spans="1:8" s="130" customFormat="1" ht="12" customHeight="1" x14ac:dyDescent="0.2">
      <c r="A277" s="51"/>
      <c r="B277" s="28"/>
      <c r="C277" s="96"/>
      <c r="E277" s="21"/>
      <c r="F277" s="21"/>
      <c r="G277" s="21"/>
      <c r="H277" s="21"/>
    </row>
    <row r="278" spans="1:8" s="130" customFormat="1" ht="12" customHeight="1" x14ac:dyDescent="0.2">
      <c r="A278" s="51"/>
      <c r="B278" s="28"/>
      <c r="C278" s="96"/>
      <c r="E278" s="21"/>
      <c r="F278" s="21"/>
      <c r="G278" s="21"/>
      <c r="H278" s="21"/>
    </row>
    <row r="279" spans="1:8" s="130" customFormat="1" ht="12" customHeight="1" x14ac:dyDescent="0.2">
      <c r="A279" s="51"/>
      <c r="B279" s="28"/>
      <c r="C279" s="96"/>
      <c r="E279" s="21"/>
      <c r="F279" s="21"/>
      <c r="G279" s="21"/>
      <c r="H279" s="21"/>
    </row>
    <row r="280" spans="1:8" s="130" customFormat="1" ht="12" customHeight="1" x14ac:dyDescent="0.2">
      <c r="A280" s="51"/>
      <c r="B280" s="28"/>
      <c r="C280" s="96"/>
      <c r="E280" s="21"/>
      <c r="F280" s="21"/>
      <c r="G280" s="21"/>
      <c r="H280" s="21"/>
    </row>
    <row r="281" spans="1:8" s="130" customFormat="1" ht="12" customHeight="1" x14ac:dyDescent="0.2">
      <c r="A281" s="51"/>
      <c r="B281" s="28"/>
      <c r="C281" s="96"/>
      <c r="E281" s="21"/>
      <c r="F281" s="21"/>
      <c r="G281" s="21"/>
      <c r="H281" s="21"/>
    </row>
    <row r="282" spans="1:8" s="130" customFormat="1" ht="12" customHeight="1" x14ac:dyDescent="0.2">
      <c r="A282" s="51"/>
      <c r="B282" s="28"/>
      <c r="C282" s="96"/>
      <c r="E282" s="21"/>
      <c r="F282" s="21"/>
      <c r="G282" s="21"/>
      <c r="H282" s="21"/>
    </row>
    <row r="283" spans="1:8" s="130" customFormat="1" ht="12" customHeight="1" x14ac:dyDescent="0.2">
      <c r="A283" s="51"/>
      <c r="B283" s="28"/>
      <c r="C283" s="96"/>
      <c r="E283" s="21"/>
      <c r="F283" s="21"/>
      <c r="G283" s="21"/>
      <c r="H283" s="21"/>
    </row>
    <row r="284" spans="1:8" s="130" customFormat="1" ht="12" customHeight="1" x14ac:dyDescent="0.2">
      <c r="A284" s="51"/>
      <c r="B284" s="28"/>
      <c r="C284" s="96"/>
      <c r="E284" s="21"/>
      <c r="F284" s="21"/>
      <c r="G284" s="21"/>
      <c r="H284" s="21"/>
    </row>
    <row r="285" spans="1:8" s="130" customFormat="1" ht="12" customHeight="1" x14ac:dyDescent="0.2">
      <c r="A285" s="51"/>
      <c r="B285" s="28"/>
      <c r="C285" s="96"/>
      <c r="E285" s="21"/>
      <c r="F285" s="21"/>
      <c r="G285" s="21"/>
      <c r="H285" s="21"/>
    </row>
    <row r="286" spans="1:8" s="130" customFormat="1" ht="12" customHeight="1" x14ac:dyDescent="0.2">
      <c r="A286" s="51"/>
      <c r="B286" s="28"/>
      <c r="C286" s="96"/>
      <c r="E286" s="21"/>
      <c r="F286" s="21"/>
      <c r="G286" s="21"/>
      <c r="H286" s="21"/>
    </row>
    <row r="287" spans="1:8" s="130" customFormat="1" ht="12" customHeight="1" x14ac:dyDescent="0.2">
      <c r="A287" s="51"/>
      <c r="B287" s="28"/>
      <c r="C287" s="96"/>
      <c r="E287" s="21"/>
      <c r="F287" s="21"/>
      <c r="G287" s="21"/>
      <c r="H287" s="21"/>
    </row>
    <row r="288" spans="1:8" s="130" customFormat="1" ht="12" customHeight="1" x14ac:dyDescent="0.2">
      <c r="A288" s="51"/>
      <c r="B288" s="28"/>
      <c r="C288" s="96"/>
      <c r="E288" s="21"/>
      <c r="F288" s="21"/>
      <c r="G288" s="21"/>
      <c r="H288" s="21"/>
    </row>
    <row r="289" spans="1:8" s="130" customFormat="1" ht="12" customHeight="1" x14ac:dyDescent="0.2">
      <c r="A289" s="51"/>
      <c r="B289" s="28"/>
      <c r="C289" s="96"/>
      <c r="E289" s="21"/>
      <c r="F289" s="21"/>
      <c r="G289" s="21"/>
      <c r="H289" s="21"/>
    </row>
    <row r="290" spans="1:8" s="130" customFormat="1" ht="12" customHeight="1" x14ac:dyDescent="0.2">
      <c r="A290" s="51"/>
      <c r="B290" s="28"/>
      <c r="C290" s="96"/>
      <c r="E290" s="21"/>
      <c r="F290" s="21"/>
      <c r="G290" s="21"/>
      <c r="H290" s="21"/>
    </row>
    <row r="291" spans="1:8" s="130" customFormat="1" ht="12" customHeight="1" x14ac:dyDescent="0.2">
      <c r="A291" s="51"/>
      <c r="B291" s="28"/>
      <c r="C291" s="96"/>
      <c r="E291" s="21"/>
      <c r="F291" s="21"/>
      <c r="G291" s="21"/>
      <c r="H291" s="21"/>
    </row>
    <row r="292" spans="1:8" s="130" customFormat="1" ht="12" customHeight="1" x14ac:dyDescent="0.2">
      <c r="A292" s="51"/>
      <c r="B292" s="28"/>
      <c r="C292" s="96"/>
      <c r="E292" s="21"/>
      <c r="F292" s="21"/>
      <c r="G292" s="21"/>
      <c r="H292" s="21"/>
    </row>
    <row r="293" spans="1:8" s="130" customFormat="1" ht="12" customHeight="1" x14ac:dyDescent="0.2">
      <c r="A293" s="51"/>
      <c r="B293" s="28"/>
      <c r="C293" s="96"/>
      <c r="E293" s="21"/>
      <c r="F293" s="21"/>
      <c r="G293" s="21"/>
      <c r="H293" s="21"/>
    </row>
    <row r="294" spans="1:8" s="130" customFormat="1" ht="12" customHeight="1" x14ac:dyDescent="0.2">
      <c r="A294" s="51"/>
      <c r="B294" s="28"/>
      <c r="C294" s="96"/>
      <c r="E294" s="21"/>
      <c r="F294" s="21"/>
      <c r="G294" s="21"/>
      <c r="H294" s="21"/>
    </row>
    <row r="295" spans="1:8" s="130" customFormat="1" ht="12" customHeight="1" x14ac:dyDescent="0.2">
      <c r="A295" s="51"/>
      <c r="B295" s="28"/>
      <c r="C295" s="96"/>
      <c r="E295" s="21"/>
      <c r="F295" s="21"/>
      <c r="G295" s="21"/>
      <c r="H295" s="21"/>
    </row>
    <row r="296" spans="1:8" s="130" customFormat="1" ht="12" customHeight="1" x14ac:dyDescent="0.2">
      <c r="A296" s="51"/>
      <c r="B296" s="28"/>
      <c r="C296" s="96"/>
      <c r="E296" s="21"/>
      <c r="F296" s="21"/>
      <c r="G296" s="21"/>
      <c r="H296" s="21"/>
    </row>
    <row r="297" spans="1:8" s="130" customFormat="1" ht="12" customHeight="1" x14ac:dyDescent="0.2">
      <c r="A297" s="51"/>
      <c r="B297" s="28"/>
      <c r="C297" s="96"/>
      <c r="E297" s="21"/>
      <c r="F297" s="21"/>
      <c r="G297" s="21"/>
      <c r="H297" s="21"/>
    </row>
    <row r="298" spans="1:8" s="130" customFormat="1" ht="12" customHeight="1" x14ac:dyDescent="0.2">
      <c r="A298" s="51"/>
      <c r="B298" s="28"/>
      <c r="C298" s="96"/>
      <c r="E298" s="21"/>
      <c r="F298" s="21"/>
      <c r="G298" s="21"/>
      <c r="H298" s="21"/>
    </row>
    <row r="299" spans="1:8" s="130" customFormat="1" ht="12" customHeight="1" x14ac:dyDescent="0.2">
      <c r="A299" s="51"/>
      <c r="B299" s="28"/>
      <c r="C299" s="96"/>
      <c r="E299" s="21"/>
      <c r="F299" s="21"/>
      <c r="G299" s="21"/>
      <c r="H299" s="21"/>
    </row>
    <row r="300" spans="1:8" s="130" customFormat="1" ht="12" customHeight="1" x14ac:dyDescent="0.2">
      <c r="A300" s="51"/>
      <c r="B300" s="28"/>
      <c r="C300" s="96"/>
      <c r="E300" s="21"/>
      <c r="F300" s="21"/>
      <c r="G300" s="21"/>
      <c r="H300" s="21"/>
    </row>
    <row r="301" spans="1:8" s="130" customFormat="1" ht="12" customHeight="1" x14ac:dyDescent="0.2">
      <c r="A301" s="51"/>
      <c r="B301" s="28"/>
      <c r="C301" s="96"/>
      <c r="E301" s="21"/>
      <c r="F301" s="21"/>
      <c r="G301" s="21"/>
      <c r="H301" s="21"/>
    </row>
    <row r="302" spans="1:8" s="130" customFormat="1" ht="12" customHeight="1" x14ac:dyDescent="0.2">
      <c r="A302" s="51"/>
      <c r="B302" s="28"/>
      <c r="C302" s="96"/>
      <c r="E302" s="21"/>
      <c r="F302" s="21"/>
      <c r="G302" s="21"/>
      <c r="H302" s="21"/>
    </row>
    <row r="303" spans="1:8" s="130" customFormat="1" ht="12" customHeight="1" x14ac:dyDescent="0.2">
      <c r="A303" s="51"/>
      <c r="B303" s="28"/>
      <c r="C303" s="96"/>
      <c r="E303" s="21"/>
      <c r="F303" s="21"/>
      <c r="G303" s="21"/>
      <c r="H303" s="21"/>
    </row>
    <row r="304" spans="1:8" s="130" customFormat="1" ht="12" customHeight="1" x14ac:dyDescent="0.2">
      <c r="A304" s="51"/>
      <c r="B304" s="28"/>
      <c r="C304" s="96"/>
      <c r="E304" s="21"/>
      <c r="F304" s="21"/>
      <c r="G304" s="21"/>
      <c r="H304" s="21"/>
    </row>
    <row r="305" spans="1:8" s="130" customFormat="1" ht="12" customHeight="1" x14ac:dyDescent="0.2">
      <c r="A305" s="51"/>
      <c r="B305" s="28"/>
      <c r="C305" s="96"/>
      <c r="E305" s="21"/>
      <c r="F305" s="21"/>
      <c r="G305" s="21"/>
      <c r="H305" s="21"/>
    </row>
    <row r="306" spans="1:8" s="130" customFormat="1" ht="12" customHeight="1" x14ac:dyDescent="0.2">
      <c r="A306" s="51"/>
      <c r="B306" s="28"/>
      <c r="C306" s="96"/>
      <c r="E306" s="21"/>
      <c r="F306" s="21"/>
      <c r="G306" s="21"/>
      <c r="H306" s="21"/>
    </row>
    <row r="307" spans="1:8" s="130" customFormat="1" ht="12" customHeight="1" x14ac:dyDescent="0.2">
      <c r="A307" s="51"/>
      <c r="B307" s="28"/>
      <c r="C307" s="96"/>
      <c r="E307" s="21"/>
      <c r="F307" s="21"/>
      <c r="G307" s="21"/>
      <c r="H307" s="21"/>
    </row>
    <row r="308" spans="1:8" s="130" customFormat="1" ht="12" customHeight="1" x14ac:dyDescent="0.2">
      <c r="A308" s="51"/>
      <c r="B308" s="28"/>
      <c r="C308" s="96"/>
      <c r="E308" s="21"/>
      <c r="F308" s="21"/>
      <c r="G308" s="21"/>
      <c r="H308" s="21"/>
    </row>
    <row r="309" spans="1:8" s="130" customFormat="1" ht="12" customHeight="1" x14ac:dyDescent="0.2">
      <c r="A309" s="51"/>
      <c r="B309" s="28"/>
      <c r="C309" s="96"/>
      <c r="E309" s="21"/>
      <c r="F309" s="21"/>
      <c r="G309" s="21"/>
      <c r="H309" s="21"/>
    </row>
    <row r="310" spans="1:8" s="130" customFormat="1" ht="12" customHeight="1" x14ac:dyDescent="0.2">
      <c r="A310" s="51"/>
      <c r="B310" s="28"/>
      <c r="C310" s="96"/>
      <c r="E310" s="21"/>
      <c r="F310" s="21"/>
      <c r="G310" s="21"/>
      <c r="H310" s="21"/>
    </row>
    <row r="311" spans="1:8" s="130" customFormat="1" ht="12" customHeight="1" x14ac:dyDescent="0.2">
      <c r="A311" s="51"/>
      <c r="B311" s="28"/>
      <c r="C311" s="96"/>
      <c r="E311" s="21"/>
      <c r="F311" s="21"/>
      <c r="G311" s="21"/>
      <c r="H311" s="21"/>
    </row>
    <row r="312" spans="1:8" s="130" customFormat="1" ht="12" customHeight="1" x14ac:dyDescent="0.2">
      <c r="A312" s="51"/>
      <c r="B312" s="28"/>
      <c r="C312" s="96"/>
      <c r="E312" s="21"/>
      <c r="F312" s="21"/>
      <c r="G312" s="21"/>
      <c r="H312" s="21"/>
    </row>
    <row r="313" spans="1:8" s="130" customFormat="1" ht="12" customHeight="1" x14ac:dyDescent="0.2">
      <c r="A313" s="51"/>
      <c r="B313" s="28"/>
      <c r="C313" s="96"/>
      <c r="E313" s="21"/>
      <c r="F313" s="21"/>
      <c r="G313" s="21"/>
      <c r="H313" s="21"/>
    </row>
    <row r="314" spans="1:8" s="130" customFormat="1" ht="12" customHeight="1" x14ac:dyDescent="0.2">
      <c r="A314" s="51"/>
      <c r="B314" s="28"/>
      <c r="C314" s="96"/>
      <c r="E314" s="21"/>
      <c r="F314" s="21"/>
      <c r="G314" s="21"/>
      <c r="H314" s="21"/>
    </row>
    <row r="315" spans="1:8" s="130" customFormat="1" ht="12" customHeight="1" x14ac:dyDescent="0.2">
      <c r="A315" s="51"/>
      <c r="B315" s="28"/>
      <c r="C315" s="96"/>
      <c r="E315" s="21"/>
      <c r="F315" s="21"/>
      <c r="G315" s="21"/>
      <c r="H315" s="21"/>
    </row>
    <row r="316" spans="1:8" s="130" customFormat="1" ht="12" customHeight="1" x14ac:dyDescent="0.2">
      <c r="A316" s="51"/>
      <c r="B316" s="28"/>
      <c r="C316" s="96"/>
      <c r="E316" s="21"/>
      <c r="F316" s="21"/>
      <c r="G316" s="21"/>
      <c r="H316" s="21"/>
    </row>
    <row r="317" spans="1:8" s="130" customFormat="1" ht="12" customHeight="1" x14ac:dyDescent="0.2">
      <c r="A317" s="51"/>
      <c r="B317" s="28"/>
      <c r="C317" s="96"/>
      <c r="E317" s="21"/>
      <c r="F317" s="21"/>
      <c r="G317" s="21"/>
      <c r="H317" s="21"/>
    </row>
    <row r="318" spans="1:8" s="130" customFormat="1" ht="12" customHeight="1" x14ac:dyDescent="0.2">
      <c r="A318" s="51"/>
      <c r="B318" s="28"/>
      <c r="C318" s="96"/>
      <c r="E318" s="21"/>
      <c r="F318" s="21"/>
      <c r="G318" s="21"/>
      <c r="H318" s="21"/>
    </row>
    <row r="319" spans="1:8" s="130" customFormat="1" ht="12" customHeight="1" x14ac:dyDescent="0.2">
      <c r="A319" s="51"/>
      <c r="B319" s="28"/>
      <c r="C319" s="96"/>
      <c r="E319" s="21"/>
      <c r="F319" s="21"/>
      <c r="G319" s="21"/>
      <c r="H319" s="21"/>
    </row>
    <row r="320" spans="1:8" s="130" customFormat="1" ht="12" customHeight="1" x14ac:dyDescent="0.2">
      <c r="A320" s="51"/>
      <c r="B320" s="28"/>
      <c r="C320" s="96"/>
      <c r="E320" s="21"/>
      <c r="F320" s="21"/>
      <c r="G320" s="21"/>
      <c r="H320" s="21"/>
    </row>
    <row r="321" spans="1:8" s="130" customFormat="1" ht="12" customHeight="1" x14ac:dyDescent="0.2">
      <c r="A321" s="51"/>
      <c r="B321" s="28"/>
      <c r="C321" s="96"/>
      <c r="E321" s="21"/>
      <c r="F321" s="21"/>
      <c r="G321" s="21"/>
      <c r="H321" s="21"/>
    </row>
    <row r="322" spans="1:8" s="130" customFormat="1" ht="12" customHeight="1" x14ac:dyDescent="0.2">
      <c r="A322" s="51"/>
      <c r="B322" s="28"/>
      <c r="C322" s="96"/>
      <c r="E322" s="21"/>
      <c r="F322" s="21"/>
      <c r="G322" s="21"/>
      <c r="H322" s="21"/>
    </row>
    <row r="323" spans="1:8" s="130" customFormat="1" ht="12" customHeight="1" x14ac:dyDescent="0.2">
      <c r="A323" s="51"/>
      <c r="B323" s="28"/>
      <c r="C323" s="96"/>
      <c r="E323" s="21"/>
      <c r="F323" s="21"/>
      <c r="G323" s="21"/>
      <c r="H323" s="21"/>
    </row>
    <row r="324" spans="1:8" s="130" customFormat="1" ht="12" customHeight="1" x14ac:dyDescent="0.2">
      <c r="A324" s="51"/>
      <c r="B324" s="28"/>
      <c r="C324" s="96"/>
      <c r="E324" s="21"/>
      <c r="F324" s="21"/>
      <c r="G324" s="21"/>
      <c r="H324" s="21"/>
    </row>
    <row r="325" spans="1:8" s="130" customFormat="1" ht="12" customHeight="1" x14ac:dyDescent="0.2">
      <c r="A325" s="51"/>
      <c r="B325" s="28"/>
      <c r="C325" s="96"/>
      <c r="E325" s="21"/>
      <c r="F325" s="21"/>
      <c r="G325" s="21"/>
      <c r="H325" s="21"/>
    </row>
    <row r="326" spans="1:8" s="130" customFormat="1" ht="12" customHeight="1" x14ac:dyDescent="0.2">
      <c r="A326" s="51"/>
      <c r="B326" s="28"/>
      <c r="C326" s="96"/>
      <c r="E326" s="21"/>
      <c r="F326" s="21"/>
      <c r="G326" s="21"/>
      <c r="H326" s="21"/>
    </row>
    <row r="327" spans="1:8" s="130" customFormat="1" ht="12" customHeight="1" x14ac:dyDescent="0.2">
      <c r="A327" s="51"/>
      <c r="B327" s="28"/>
      <c r="C327" s="96"/>
      <c r="E327" s="21"/>
      <c r="F327" s="21"/>
      <c r="G327" s="21"/>
      <c r="H327" s="21"/>
    </row>
    <row r="328" spans="1:8" s="130" customFormat="1" ht="12" customHeight="1" x14ac:dyDescent="0.2">
      <c r="A328" s="51"/>
      <c r="B328" s="28"/>
      <c r="C328" s="96"/>
      <c r="E328" s="21"/>
      <c r="F328" s="21"/>
      <c r="G328" s="21"/>
      <c r="H328" s="21"/>
    </row>
    <row r="329" spans="1:8" s="130" customFormat="1" ht="12" customHeight="1" x14ac:dyDescent="0.2">
      <c r="A329" s="51"/>
      <c r="B329" s="28"/>
      <c r="C329" s="96"/>
      <c r="E329" s="21"/>
      <c r="F329" s="21"/>
      <c r="G329" s="21"/>
      <c r="H329" s="21"/>
    </row>
    <row r="330" spans="1:8" s="130" customFormat="1" ht="12" customHeight="1" x14ac:dyDescent="0.2">
      <c r="A330" s="51"/>
      <c r="B330" s="28"/>
      <c r="C330" s="96"/>
      <c r="E330" s="21"/>
      <c r="F330" s="21"/>
      <c r="G330" s="21"/>
      <c r="H330" s="21"/>
    </row>
    <row r="331" spans="1:8" s="130" customFormat="1" ht="12" customHeight="1" x14ac:dyDescent="0.2">
      <c r="A331" s="51"/>
      <c r="B331" s="28"/>
      <c r="C331" s="96"/>
      <c r="E331" s="21"/>
      <c r="F331" s="21"/>
      <c r="G331" s="21"/>
      <c r="H331" s="21"/>
    </row>
    <row r="332" spans="1:8" s="130" customFormat="1" ht="12" customHeight="1" x14ac:dyDescent="0.2">
      <c r="A332" s="51"/>
      <c r="B332" s="28"/>
      <c r="C332" s="96"/>
      <c r="E332" s="21"/>
      <c r="F332" s="21"/>
      <c r="G332" s="21"/>
      <c r="H332" s="21"/>
    </row>
    <row r="333" spans="1:8" s="130" customFormat="1" ht="12" customHeight="1" x14ac:dyDescent="0.2">
      <c r="A333" s="51"/>
      <c r="B333" s="28"/>
      <c r="C333" s="96"/>
      <c r="E333" s="21"/>
      <c r="F333" s="21"/>
      <c r="G333" s="21"/>
      <c r="H333" s="21"/>
    </row>
    <row r="334" spans="1:8" s="130" customFormat="1" ht="12" customHeight="1" x14ac:dyDescent="0.2">
      <c r="A334" s="51"/>
      <c r="B334" s="28"/>
      <c r="C334" s="96"/>
      <c r="E334" s="21"/>
      <c r="F334" s="21"/>
      <c r="G334" s="21"/>
      <c r="H334" s="21"/>
    </row>
    <row r="335" spans="1:8" s="130" customFormat="1" ht="12" customHeight="1" x14ac:dyDescent="0.2">
      <c r="A335" s="51"/>
      <c r="B335" s="28"/>
      <c r="C335" s="96"/>
      <c r="E335" s="21"/>
      <c r="F335" s="21"/>
      <c r="G335" s="21"/>
      <c r="H335" s="21"/>
    </row>
    <row r="336" spans="1:8" s="130" customFormat="1" ht="12" customHeight="1" x14ac:dyDescent="0.2">
      <c r="A336" s="51"/>
      <c r="B336" s="28"/>
      <c r="C336" s="96"/>
      <c r="E336" s="21"/>
      <c r="F336" s="21"/>
      <c r="G336" s="21"/>
      <c r="H336" s="21"/>
    </row>
    <row r="337" spans="1:8" s="130" customFormat="1" ht="12" customHeight="1" x14ac:dyDescent="0.2">
      <c r="A337" s="51"/>
      <c r="B337" s="28"/>
      <c r="C337" s="96"/>
      <c r="E337" s="21"/>
      <c r="F337" s="21"/>
      <c r="G337" s="21"/>
      <c r="H337" s="21"/>
    </row>
  </sheetData>
  <sheetProtection formatCells="0" formatColumns="0" formatRows="0" insertColumns="0" insertRows="0" insertHyperlinks="0" deleteColumns="0" deleteRows="0" selectLockedCells="1"/>
  <mergeCells count="8">
    <mergeCell ref="A255:B255"/>
    <mergeCell ref="A12:A13"/>
    <mergeCell ref="C12:C13"/>
    <mergeCell ref="A7:C7"/>
    <mergeCell ref="A8:C8"/>
    <mergeCell ref="A9:C9"/>
    <mergeCell ref="A10:C10"/>
    <mergeCell ref="B12:B13"/>
  </mergeCells>
  <phoneticPr fontId="32" type="noConversion"/>
  <printOptions horizontalCentered="1"/>
  <pageMargins left="0.66" right="0.39370078740157483" top="0.87" bottom="0.76" header="0" footer="0"/>
  <pageSetup scale="85" orientation="portrait" r:id="rId1"/>
  <headerFooter alignWithMargins="0"/>
  <ignoredErrors>
    <ignoredError sqref="C248 C141:C149 C203 C152:C153 C157:C165 C168:C173 C182:C189 C179 C51:C54 C44:C49 C137:C138 C37:C42 C35 C127:C131 C56:C57 C133:C135" unlockedFormula="1" emptyCellReference="1"/>
    <ignoredError sqref="C249 C190:C202 C166:C167 C154:C156 C150:C151 C242:C247 C174:C178 C180:C181 C132 C36 C43 C21:C34 C136 C139:C140 C50 C55 C58:C120 C204:C236 C238 C121:C12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27"/>
  <sheetViews>
    <sheetView workbookViewId="0">
      <selection activeCell="J19" sqref="J19"/>
    </sheetView>
  </sheetViews>
  <sheetFormatPr baseColWidth="10" defaultRowHeight="12.75" x14ac:dyDescent="0.2"/>
  <cols>
    <col min="4" max="4" width="16.42578125" style="379" bestFit="1" customWidth="1"/>
    <col min="6" max="6" width="16.140625" style="379" bestFit="1" customWidth="1"/>
    <col min="7" max="7" width="11.42578125" style="385"/>
  </cols>
  <sheetData>
    <row r="2" spans="4:8" x14ac:dyDescent="0.2">
      <c r="D2" s="386" t="s">
        <v>584</v>
      </c>
      <c r="E2" s="387"/>
      <c r="F2" s="386" t="s">
        <v>583</v>
      </c>
    </row>
    <row r="3" spans="4:8" x14ac:dyDescent="0.2">
      <c r="D3" s="379">
        <v>60000</v>
      </c>
      <c r="F3" s="390">
        <v>1100000</v>
      </c>
    </row>
    <row r="4" spans="4:8" x14ac:dyDescent="0.2">
      <c r="D4" s="379">
        <v>40000</v>
      </c>
      <c r="F4" s="390">
        <v>25000</v>
      </c>
    </row>
    <row r="5" spans="4:8" x14ac:dyDescent="0.2">
      <c r="D5" s="379">
        <v>25000</v>
      </c>
      <c r="F5" s="390">
        <v>310000</v>
      </c>
    </row>
    <row r="6" spans="4:8" x14ac:dyDescent="0.2">
      <c r="D6" s="379">
        <v>3200000</v>
      </c>
      <c r="F6" s="390">
        <v>500000</v>
      </c>
    </row>
    <row r="7" spans="4:8" x14ac:dyDescent="0.2">
      <c r="D7" s="379">
        <v>2000000</v>
      </c>
      <c r="F7" s="390">
        <v>15000</v>
      </c>
    </row>
    <row r="8" spans="4:8" x14ac:dyDescent="0.2">
      <c r="D8" s="379">
        <v>3500000</v>
      </c>
      <c r="F8" s="390">
        <v>100000</v>
      </c>
    </row>
    <row r="9" spans="4:8" x14ac:dyDescent="0.2">
      <c r="D9" s="379">
        <v>50000</v>
      </c>
      <c r="F9" s="390">
        <v>80000</v>
      </c>
    </row>
    <row r="10" spans="4:8" x14ac:dyDescent="0.2">
      <c r="D10" s="379">
        <v>100000</v>
      </c>
      <c r="F10" s="390">
        <v>300000</v>
      </c>
    </row>
    <row r="11" spans="4:8" x14ac:dyDescent="0.2">
      <c r="D11" s="379">
        <v>525000</v>
      </c>
      <c r="F11" s="390">
        <v>900000</v>
      </c>
    </row>
    <row r="12" spans="4:8" x14ac:dyDescent="0.2">
      <c r="F12" s="390">
        <v>600000</v>
      </c>
    </row>
    <row r="13" spans="4:8" x14ac:dyDescent="0.2">
      <c r="F13" s="390">
        <v>400000</v>
      </c>
    </row>
    <row r="14" spans="4:8" x14ac:dyDescent="0.2">
      <c r="D14" s="380">
        <f>SUM(D3:D13)</f>
        <v>9500000</v>
      </c>
      <c r="E14" s="381"/>
      <c r="F14" s="391">
        <f>SUM(F3:F13)</f>
        <v>4330000</v>
      </c>
    </row>
    <row r="15" spans="4:8" x14ac:dyDescent="0.2">
      <c r="D15" s="384" t="s">
        <v>585</v>
      </c>
      <c r="E15" s="382"/>
      <c r="F15" s="390"/>
      <c r="G15" s="389"/>
      <c r="H15" s="382"/>
    </row>
    <row r="16" spans="4:8" x14ac:dyDescent="0.2">
      <c r="D16" s="384" t="s">
        <v>586</v>
      </c>
      <c r="E16" s="382"/>
      <c r="F16" s="392">
        <v>100000</v>
      </c>
      <c r="G16" s="394" t="s">
        <v>589</v>
      </c>
      <c r="H16" s="382"/>
    </row>
    <row r="17" spans="4:8" x14ac:dyDescent="0.2">
      <c r="D17" s="383"/>
      <c r="E17" s="382"/>
      <c r="F17" s="392">
        <v>150000</v>
      </c>
      <c r="G17" s="394" t="s">
        <v>590</v>
      </c>
      <c r="H17" s="382"/>
    </row>
    <row r="18" spans="4:8" x14ac:dyDescent="0.2">
      <c r="D18" s="383"/>
      <c r="E18" s="382"/>
      <c r="F18" s="392">
        <v>400000</v>
      </c>
      <c r="G18" s="394" t="s">
        <v>587</v>
      </c>
      <c r="H18" s="382"/>
    </row>
    <row r="19" spans="4:8" x14ac:dyDescent="0.2">
      <c r="D19" s="383"/>
      <c r="E19" s="382"/>
      <c r="F19" s="392">
        <v>200000</v>
      </c>
      <c r="G19" s="394" t="s">
        <v>588</v>
      </c>
      <c r="H19" s="382"/>
    </row>
    <row r="20" spans="4:8" x14ac:dyDescent="0.2">
      <c r="D20" s="383"/>
      <c r="E20" s="382"/>
      <c r="F20" s="392">
        <v>3100000</v>
      </c>
      <c r="G20" s="394" t="s">
        <v>591</v>
      </c>
      <c r="H20" s="382"/>
    </row>
    <row r="21" spans="4:8" x14ac:dyDescent="0.2">
      <c r="D21" s="383"/>
      <c r="E21" s="382"/>
      <c r="F21" s="392">
        <v>380000</v>
      </c>
      <c r="G21" s="394" t="s">
        <v>592</v>
      </c>
      <c r="H21" s="382"/>
    </row>
    <row r="22" spans="4:8" x14ac:dyDescent="0.2">
      <c r="D22" s="383"/>
      <c r="E22" s="382"/>
      <c r="F22" s="392"/>
      <c r="G22" s="389"/>
      <c r="H22" s="382"/>
    </row>
    <row r="23" spans="4:8" x14ac:dyDescent="0.2">
      <c r="F23" s="392"/>
    </row>
    <row r="24" spans="4:8" x14ac:dyDescent="0.2">
      <c r="F24" s="393">
        <f>SUM(F16:F23)-F14</f>
        <v>0</v>
      </c>
    </row>
    <row r="25" spans="4:8" x14ac:dyDescent="0.2">
      <c r="F25" s="388"/>
    </row>
    <row r="26" spans="4:8" x14ac:dyDescent="0.2">
      <c r="F26" s="388"/>
    </row>
    <row r="27" spans="4:8" x14ac:dyDescent="0.2">
      <c r="F27" s="388"/>
    </row>
  </sheetData>
  <pageMargins left="0.7" right="0.7" top="0.75" bottom="0.75" header="0.3" footer="0.3"/>
  <pageSetup paperSize="9" orientation="portrait" r:id="rId1"/>
  <ignoredErrors>
    <ignoredError sqref="D16 G16:G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13</vt:i4>
      </vt:variant>
    </vt:vector>
  </HeadingPairs>
  <TitlesOfParts>
    <vt:vector size="21" baseType="lpstr">
      <vt:lpstr>Origen y Aplicación Fondos</vt:lpstr>
      <vt:lpstr>Ingresos FID</vt:lpstr>
      <vt:lpstr>Consolidado Gastos</vt:lpstr>
      <vt:lpstr>Gastos 630</vt:lpstr>
      <vt:lpstr>Gastos 631</vt:lpstr>
      <vt:lpstr>Gastos 630 - SIPP</vt:lpstr>
      <vt:lpstr>Gastos 631- SIPP</vt:lpstr>
      <vt:lpstr>Fondo Reembolsable</vt:lpstr>
      <vt:lpstr>'Consolidado Gastos'!Área_de_impresión</vt:lpstr>
      <vt:lpstr>'Gastos 630'!Área_de_impresión</vt:lpstr>
      <vt:lpstr>'Gastos 630 - SIPP'!Área_de_impresión</vt:lpstr>
      <vt:lpstr>'Gastos 631'!Área_de_impresión</vt:lpstr>
      <vt:lpstr>'Gastos 631- SIPP'!Área_de_impresión</vt:lpstr>
      <vt:lpstr>'Ingresos FID'!Área_de_impresión</vt:lpstr>
      <vt:lpstr>'Origen y Aplicación Fondos'!Área_de_impresión</vt:lpstr>
      <vt:lpstr>'Consolidado Gastos'!Títulos_a_imprimir</vt:lpstr>
      <vt:lpstr>'Gastos 630'!Títulos_a_imprimir</vt:lpstr>
      <vt:lpstr>'Gastos 630 - SIPP'!Títulos_a_imprimir</vt:lpstr>
      <vt:lpstr>'Gastos 631'!Títulos_a_imprimir</vt:lpstr>
      <vt:lpstr>'Gastos 631- SIPP'!Títulos_a_imprimir</vt:lpstr>
      <vt:lpstr>'Origen y Aplicación Fondos'!Títulos_a_imprimir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Mainor Reina</dc:creator>
  <cp:lastModifiedBy>Vanessa</cp:lastModifiedBy>
  <cp:lastPrinted>2017-01-30T14:07:28Z</cp:lastPrinted>
  <dcterms:created xsi:type="dcterms:W3CDTF">2005-08-18T07:38:38Z</dcterms:created>
  <dcterms:modified xsi:type="dcterms:W3CDTF">2017-06-14T21:51:53Z</dcterms:modified>
</cp:coreProperties>
</file>